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savencpu-29\Desktop\BSE\2023\Q1\SAVEN\"/>
    </mc:Choice>
  </mc:AlternateContent>
  <bookViews>
    <workbookView xWindow="0" yWindow="0" windowWidth="21600" windowHeight="9135" tabRatio="907"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6" i="34" l="1"/>
  <c r="U16" i="34"/>
  <c r="O16" i="34"/>
  <c r="Q16" i="34" s="1"/>
  <c r="M16" i="34"/>
  <c r="X15" i="34"/>
  <c r="U15" i="34"/>
  <c r="O15" i="34"/>
  <c r="Q15" i="34" s="1"/>
  <c r="M15" i="34"/>
  <c r="V15" i="69"/>
  <c r="S15" i="69"/>
  <c r="M15" i="69"/>
  <c r="O15" i="69" s="1"/>
  <c r="K15" i="69"/>
  <c r="AC16" i="26"/>
  <c r="V16" i="26"/>
  <c r="S16" i="26"/>
  <c r="M16" i="26"/>
  <c r="O16" i="26" s="1"/>
  <c r="K16" i="26"/>
  <c r="AC15" i="26"/>
  <c r="V15" i="26"/>
  <c r="S15" i="26"/>
  <c r="M15" i="26"/>
  <c r="O15" i="26" s="1"/>
  <c r="K15" i="26"/>
  <c r="AC18" i="28"/>
  <c r="V18" i="28"/>
  <c r="S18" i="28"/>
  <c r="O18" i="28"/>
  <c r="M18" i="28"/>
  <c r="K18" i="28"/>
  <c r="AC17" i="28"/>
  <c r="V17" i="28"/>
  <c r="S17" i="28"/>
  <c r="M17" i="28"/>
  <c r="O17" i="28" s="1"/>
  <c r="K17" i="28"/>
  <c r="AC16" i="28"/>
  <c r="V16" i="28"/>
  <c r="S16" i="28"/>
  <c r="M16" i="28"/>
  <c r="O16" i="28" s="1"/>
  <c r="K16" i="28"/>
  <c r="AC15" i="28"/>
  <c r="V15" i="28"/>
  <c r="S15" i="28"/>
  <c r="M15" i="28"/>
  <c r="O15" i="28" s="1"/>
  <c r="K15" i="28"/>
  <c r="X18" i="2" l="1"/>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8"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8" i="34" l="1"/>
  <c r="L18" i="34"/>
  <c r="K18" i="34"/>
  <c r="J3" i="34"/>
  <c r="V16" i="25"/>
  <c r="AC13" i="11"/>
  <c r="N13" i="5"/>
  <c r="V13" i="5"/>
  <c r="T13" i="3"/>
  <c r="L13" i="2"/>
  <c r="L13" i="4"/>
  <c r="T13" i="4"/>
  <c r="AC13" i="6"/>
  <c r="AC13" i="16"/>
  <c r="AC13" i="14"/>
  <c r="AC13" i="18"/>
  <c r="M18"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69" l="1"/>
  <c r="P18" i="28"/>
  <c r="P15" i="26"/>
  <c r="R15" i="34"/>
  <c r="P15" i="28"/>
  <c r="P17" i="28"/>
  <c r="P16" i="26"/>
  <c r="R16" i="34"/>
  <c r="P16" i="28"/>
  <c r="P17" i="2"/>
  <c r="P18" i="2"/>
  <c r="P15" i="2"/>
  <c r="P16" i="2"/>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6" i="34" l="1"/>
  <c r="V15" i="34"/>
  <c r="N16" i="34"/>
  <c r="N15" i="34"/>
  <c r="L15" i="69"/>
  <c r="T15" i="69"/>
  <c r="L15" i="26"/>
  <c r="T15" i="26"/>
  <c r="L17" i="28"/>
  <c r="T16" i="26"/>
  <c r="L16" i="26"/>
  <c r="L18" i="28"/>
  <c r="L16" i="28"/>
  <c r="T18" i="28"/>
  <c r="T16" i="28"/>
  <c r="T17" i="28"/>
  <c r="T15" i="28"/>
  <c r="L15" i="28"/>
  <c r="T18" i="2"/>
  <c r="L18" i="2"/>
  <c r="T17" i="2"/>
  <c r="L17" i="2"/>
  <c r="T16" i="2"/>
  <c r="L16"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AC18" i="2"/>
  <c r="AC15" i="2"/>
  <c r="AC17" i="2"/>
  <c r="AC16" i="2"/>
  <c r="AD13" i="6"/>
  <c r="H20" i="1" s="1"/>
  <c r="AD1" i="3"/>
  <c r="AD13" i="14"/>
  <c r="H23" i="1" s="1"/>
  <c r="V3" i="24"/>
  <c r="V16" i="24"/>
  <c r="V18"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8" i="34"/>
  <c r="AB18" i="34"/>
  <c r="AA18" i="34"/>
  <c r="N18" i="34"/>
  <c r="P18" i="34"/>
  <c r="O18" i="34"/>
  <c r="N3" i="34"/>
  <c r="O3" i="34"/>
  <c r="Q3" i="34"/>
  <c r="Q18" i="34"/>
  <c r="P3" i="34"/>
  <c r="U3" i="34"/>
  <c r="W18" i="34"/>
  <c r="X18" i="34" s="1"/>
  <c r="T18" i="34"/>
  <c r="Y18" i="34"/>
  <c r="S3" i="34"/>
  <c r="X3" i="34"/>
  <c r="Y3" i="34"/>
  <c r="W3" i="34"/>
  <c r="U18" i="34"/>
  <c r="T3" i="34"/>
  <c r="S18" i="34"/>
  <c r="R3" i="34"/>
  <c r="R18"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<sst xmlns="http://schemas.openxmlformats.org/spreadsheetml/2006/main" count="4554" uniqueCount="891">
  <si>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</si>
  <si>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</si>
  <si>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</si>
  <si>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</si>
  <si>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</si>
  <si>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</si>
  <si>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</si>
  <si>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</si>
  <si>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</si>
  <si>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</si>
  <si>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</si>
  <si>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</si>
  <si>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</si>
  <si>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</si>
  <si>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</si>
  <si>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</si>
  <si>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</si>
  <si>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</si>
  <si>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</si>
  <si>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</si>
  <si>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</si>
  <si>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</si>
  <si>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</si>
  <si>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</si>
  <si>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</si>
  <si>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</si>
  <si>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</si>
  <si>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</si>
  <si>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</si>
  <si>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</si>
  <si>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</si>
  <si>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</si>
  <si>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</si>
  <si>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</si>
  <si>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</si>
  <si>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</si>
  <si>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</si>
  <si>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</si>
  <si>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</si>
  <si>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</si>
  <si>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</si>
  <si>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</si>
  <si>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</si>
  <si>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</si>
  <si>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</si>
  <si>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</si>
  <si>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</si>
  <si>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</si>
  <si>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</si>
  <si>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</si>
  <si>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</si>
  <si>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</si>
  <si>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</si>
  <si>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</si>
  <si>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</si>
  <si>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</si>
  <si>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</si>
  <si>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</si>
  <si>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</si>
  <si>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</si>
  <si>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</si>
  <si>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</si>
  <si>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</si>
  <si>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</si>
  <si>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</si>
  <si>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</si>
  <si>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</si>
  <si>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</si>
  <si>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</si>
  <si>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</si>
  <si>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</si>
  <si>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</si>
  <si>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</si>
  <si>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</si>
  <si>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</si>
  <si>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</si>
  <si>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</si>
  <si>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</si>
  <si>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</si>
  <si>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</si>
  <si>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</si>
  <si>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</si>
  <si>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</si>
  <si>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</si>
  <si>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</si>
  <si>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</si>
  <si>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</si>
  <si>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</si>
  <si>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</si>
  <si>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</si>
  <si>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</si>
  <si>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</si>
  <si>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</si>
  <si>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</si>
  <si>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</si>
  <si>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</si>
  <si>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</si>
  <si>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</si>
  <si>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</si>
  <si>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</si>
  <si>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</si>
  <si>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</si>
  <si>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</si>
  <si>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</si>
  <si>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</si>
  <si>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</si>
  <si>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</si>
  <si>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</si>
  <si>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</si>
  <si>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</si>
  <si>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</si>
  <si>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</si>
  <si>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</si>
  <si>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</si>
  <si>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</si>
  <si>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</si>
  <si>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</si>
  <si>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</si>
  <si>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</si>
  <si>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</si>
  <si>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</si>
  <si>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</si>
  <si>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</si>
  <si>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</si>
  <si>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</si>
  <si>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</si>
  <si>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</si>
  <si>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</si>
  <si>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</si>
  <si>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</si>
  <si>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</si>
  <si>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</si>
  <si>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</si>
  <si>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</si>
  <si>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</si>
  <si>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</si>
  <si>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</si>
  <si>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</si>
  <si>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</si>
  <si>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</si>
  <si>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</si>
  <si>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</si>
  <si>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</si>
  <si>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</si>
  <si>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</si>
  <si>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</si>
  <si>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</si>
  <si>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</si>
  <si>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</si>
  <si>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</si>
  <si>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</si>
  <si>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</si>
  <si>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</si>
  <si>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</si>
  <si>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</si>
  <si>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</si>
  <si>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</si>
  <si>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</si>
  <si>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</si>
  <si>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</si>
  <si>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</si>
  <si>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</si>
  <si>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</si>
  <si>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</si>
  <si>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</si>
  <si>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</si>
  <si>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</si>
  <si>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</si>
  <si>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</si>
  <si>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</si>
  <si>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</si>
  <si>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</si>
  <si>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</si>
  <si>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</si>
  <si>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</si>
  <si>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</si>
  <si>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</si>
  <si>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</si>
  <si>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</si>
  <si>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</si>
  <si>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</si>
  <si>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</si>
  <si>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</si>
  <si>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</si>
  <si>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</si>
  <si>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</si>
  <si>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</si>
  <si>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</si>
  <si>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</si>
  <si>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</si>
  <si>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</si>
  <si>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</si>
  <si>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</si>
  <si>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</si>
  <si>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</si>
  <si>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</si>
  <si>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</si>
  <si>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</si>
  <si>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</si>
  <si>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</si>
  <si>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</si>
  <si>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</si>
  <si>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</si>
  <si>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</si>
  <si>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</si>
  <si>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</si>
  <si>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</si>
  <si>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</si>
  <si>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</si>
  <si>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</si>
  <si>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</si>
  <si>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</si>
  <si>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</si>
  <si>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</si>
  <si>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</si>
  <si>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</si>
  <si>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</si>
  <si>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</si>
  <si>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</si>
  <si>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</si>
  <si>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</si>
  <si>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</si>
  <si>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</si>
  <si>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</si>
  <si>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</si>
  <si>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</si>
  <si>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</si>
  <si>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</si>
  <si>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</si>
  <si>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</si>
  <si>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</si>
  <si>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</si>
  <si>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</si>
  <si>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</si>
  <si>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</si>
  <si>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</si>
  <si>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</si>
  <si>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</si>
  <si>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</si>
  <si>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</si>
  <si>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</si>
  <si>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</si>
  <si>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</si>
  <si>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</si>
  <si>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</si>
  <si>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</si>
  <si>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</si>
  <si>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</si>
  <si>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</si>
  <si>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</si>
  <si>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</si>
  <si>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</si>
  <si>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</si>
  <si>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</si>
  <si>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</si>
  <si>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</si>
  <si>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</si>
  <si>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</si>
  <si>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</si>
  <si>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</si>
  <si>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</si>
  <si>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</si>
  <si>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</si>
  <si>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</si>
  <si>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</si>
  <si>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</si>
  <si>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</si>
  <si>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</si>
  <si>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</si>
  <si>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</si>
  <si>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</si>
  <si>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</si>
  <si>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</si>
  <si>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</si>
  <si>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</si>
  <si>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</si>
  <si>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</si>
  <si>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</si>
  <si>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</si>
  <si>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</si>
  <si>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</si>
  <si>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</si>
  <si>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</si>
  <si>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</si>
  <si>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</si>
  <si>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</si>
  <si>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</si>
  <si>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</si>
  <si>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</si>
  <si>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</si>
  <si>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</si>
  <si>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</si>
  <si>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</si>
  <si>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</si>
  <si>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</si>
  <si>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</si>
  <si>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</si>
  <si>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</si>
  <si>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</si>
  <si>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</si>
  <si>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</si>
  <si>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</si>
  <si>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</si>
  <si>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</si>
  <si>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</si>
  <si>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</si>
  <si>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</si>
  <si>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</si>
  <si>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</si>
  <si>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</si>
  <si>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</si>
  <si>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</si>
  <si>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</si>
  <si>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</si>
  <si>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</si>
  <si>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</si>
  <si>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</si>
  <si>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</si>
  <si>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</si>
  <si>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</si>
  <si>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</si>
  <si>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</si>
  <si>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</si>
  <si>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</si>
  <si>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</si>
  <si>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</si>
  <si>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</si>
  <si>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</si>
  <si>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</si>
  <si>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</si>
  <si>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</si>
  <si>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</si>
  <si>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</si>
  <si>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</si>
  <si>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</si>
  <si>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</si>
  <si>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</si>
  <si>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</si>
  <si>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</si>
  <si>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</si>
  <si>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</si>
  <si>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</si>
  <si>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</si>
  <si>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</si>
  <si>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</si>
  <si>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</si>
  <si>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</si>
  <si>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</si>
  <si>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</si>
  <si>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</si>
  <si>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</si>
  <si>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</si>
  <si>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</si>
  <si>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</si>
  <si>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</si>
  <si>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</si>
  <si>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</si>
  <si>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</si>
  <si>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</si>
  <si>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</si>
  <si>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</si>
  <si>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</si>
  <si>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</si>
  <si>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</si>
  <si>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</si>
  <si>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</si>
  <si>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</si>
  <si>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</si>
  <si>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</si>
  <si>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</si>
  <si>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</si>
  <si>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</si>
  <si>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</si>
  <si>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</si>
  <si>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</si>
  <si>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</si>
  <si>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</si>
  <si>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</si>
  <si>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</si>
  <si>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</si>
  <si>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</si>
  <si>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</si>
  <si>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</si>
  <si>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</si>
  <si>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</si>
  <si>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</si>
  <si>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</si>
  <si>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</si>
  <si>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</si>
  <si>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</si>
  <si>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</si>
  <si>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</si>
  <si>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</si>
  <si>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</si>
  <si>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</si>
  <si>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</si>
  <si>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</si>
  <si>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</si>
  <si>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</si>
  <si>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</si>
  <si>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</si>
  <si>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</si>
  <si>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</si>
  <si>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</si>
  <si>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</si>
  <si>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</si>
  <si>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</si>
  <si>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</si>
  <si>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</si>
  <si>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</si>
  <si>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</si>
  <si>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</si>
  <si>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</si>
  <si>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</si>
  <si>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</si>
  <si>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</si>
  <si>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</si>
  <si>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</si>
  <si>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</si>
  <si>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</si>
  <si>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</si>
  <si>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</si>
  <si>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</si>
  <si>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</si>
  <si>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</si>
  <si>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</si>
  <si>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</si>
  <si>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</si>
  <si>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</si>
  <si>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</si>
  <si>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</si>
  <si>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</si>
  <si>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</si>
  <si>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</si>
  <si>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</si>
  <si>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</si>
  <si>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</si>
  <si>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</si>
  <si>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</si>
  <si>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</si>
  <si>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</si>
  <si>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</si>
  <si>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</si>
  <si>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</si>
  <si>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</si>
  <si>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</si>
  <si>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</si>
  <si>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</si>
  <si>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</si>
  <si>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</si>
  <si>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</si>
  <si>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</si>
  <si>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</si>
  <si>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</si>
  <si>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</si>
  <si>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</si>
  <si>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</si>
  <si>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</si>
  <si>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</si>
  <si>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</si>
  <si>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</si>
  <si>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</si>
  <si>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</si>
  <si>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</si>
  <si>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</si>
  <si>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</si>
  <si>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</si>
  <si>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</si>
  <si>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</si>
  <si>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</si>
  <si>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</si>
  <si>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</si>
  <si>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</si>
  <si>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</si>
  <si>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</si>
  <si>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</si>
  <si>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</si>
  <si>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</si>
  <si>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</si>
  <si>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</si>
  <si>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</si>
  <si>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</si>
  <si>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</si>
  <si>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</si>
  <si>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</si>
  <si>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</si>
  <si>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</si>
  <si>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</si>
  <si>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</si>
  <si>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</si>
  <si>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</si>
  <si>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</si>
  <si>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</si>
  <si>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</si>
  <si>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</si>
  <si>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</si>
  <si>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</si>
  <si>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</si>
  <si>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</si>
  <si>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</si>
  <si>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</si>
  <si>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</si>
  <si>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</si>
  <si>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</si>
  <si>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</si>
  <si>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</si>
  <si>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</si>
  <si>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</si>
  <si>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</si>
  <si>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</si>
  <si>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</si>
  <si>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</si>
  <si>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</si>
  <si>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</si>
  <si>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</si>
  <si>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</si>
  <si>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</si>
  <si>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</si>
  <si>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</si>
  <si>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</si>
  <si>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</si>
  <si>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</si>
  <si>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</si>
  <si>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</si>
  <si>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</si>
  <si>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</si>
  <si>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</si>
  <si>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</si>
  <si>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</si>
  <si>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</si>
  <si>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</si>
  <si>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</si>
  <si>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</si>
  <si>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</si>
  <si>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</si>
  <si>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</si>
  <si>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</si>
  <si>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</si>
  <si>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</si>
  <si>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</si>
  <si>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</si>
  <si>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</si>
  <si>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</si>
  <si>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</si>
  <si>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</si>
  <si>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</si>
  <si>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</si>
  <si>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</si>
  <si>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</si>
  <si>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</si>
  <si>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</si>
  <si>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</si>
  <si>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</si>
  <si>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</si>
  <si>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</si>
  <si>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</si>
  <si>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</si>
  <si>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</si>
  <si>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</si>
  <si>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</si>
  <si>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</si>
  <si>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</si>
  <si>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</si>
  <si>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</si>
  <si>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</si>
  <si>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</si>
  <si>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</si>
  <si>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</si>
  <si>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</si>
  <si>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</si>
  <si>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</si>
  <si>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</si>
  <si>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</si>
  <si>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</si>
  <si>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</si>
  <si>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</si>
  <si>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</si>
  <si>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</si>
  <si>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</si>
  <si>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</si>
  <si>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</si>
  <si>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</si>
  <si>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</si>
  <si>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</si>
  <si>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</si>
  <si>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</si>
  <si>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</si>
  <si>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</si>
  <si>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</si>
  <si>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</si>
  <si>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</si>
  <si>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</si>
  <si>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</si>
  <si>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</si>
  <si>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</si>
  <si>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</si>
  <si>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</si>
  <si>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</si>
  <si>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</si>
  <si>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</si>
  <si>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</si>
  <si>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</si>
  <si>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</si>
  <si>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</si>
  <si>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</si>
  <si>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</si>
  <si>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</si>
  <si>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</si>
  <si>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</si>
  <si>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</si>
  <si>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</si>
  <si>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</si>
  <si>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</si>
  <si>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</si>
  <si>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</si>
  <si>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</si>
  <si>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</si>
  <si>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</si>
  <si>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</si>
  <si>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</si>
  <si>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</si>
  <si>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</si>
  <si>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</si>
  <si>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</si>
  <si>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</si>
  <si>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</si>
  <si>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</si>
  <si>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</si>
  <si>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</si>
  <si>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</si>
  <si>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</si>
  <si>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</si>
  <si>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</si>
  <si>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</si>
  <si>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</si>
  <si>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</si>
  <si>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</si>
  <si>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</si>
  <si>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</si>
  <si>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</si>
  <si>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</si>
  <si>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</si>
  <si>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</si>
  <si>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</si>
  <si>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</si>
  <si>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</si>
  <si>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</si>
  <si>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</si>
  <si>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</si>
  <si>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</si>
  <si>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</si>
  <si>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</si>
  <si>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</si>
  <si>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</si>
  <si>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</si>
  <si>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</si>
  <si>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</si>
  <si>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</si>
  <si>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</si>
  <si>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</si>
  <si>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</si>
  <si>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</si>
  <si>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</si>
  <si>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</si>
  <si>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</si>
  <si>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</si>
  <si>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</si>
  <si>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</si>
  <si>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</si>
  <si>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</si>
  <si>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</si>
  <si>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</si>
  <si>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</si>
  <si>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</si>
  <si>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</si>
  <si>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</si>
  <si>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</si>
  <si>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</si>
  <si>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</si>
  <si>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</si>
  <si>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</si>
  <si>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</si>
  <si>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</si>
  <si>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</si>
  <si>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</si>
  <si>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</si>
  <si>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</si>
  <si>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</si>
  <si>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</si>
  <si>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</si>
  <si>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</si>
  <si>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</si>
  <si>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</si>
  <si>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</si>
  <si>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</si>
  <si>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</si>
  <si>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</si>
  <si>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</si>
  <si>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</si>
  <si>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</si>
  <si>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</si>
  <si>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</si>
  <si>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</si>
  <si>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</si>
  <si>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</si>
  <si>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</si>
  <si>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</si>
  <si>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</si>
  <si>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</si>
  <si>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</si>
  <si>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</si>
  <si>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</si>
  <si>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</si>
  <si>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</si>
  <si>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</si>
  <si>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</si>
  <si>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</si>
  <si>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</si>
  <si>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</si>
  <si>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</si>
  <si>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</si>
  <si>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</si>
  <si>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</si>
  <si>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</si>
  <si>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</si>
  <si>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</si>
  <si>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</si>
  <si>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</si>
  <si>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</si>
  <si>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</si>
  <si>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</si>
  <si>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</si>
  <si>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</si>
  <si>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</si>
  <si>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</si>
  <si>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</si>
  <si>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</si>
  <si>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</si>
  <si>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</si>
  <si>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</si>
  <si>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</si>
  <si>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</si>
  <si>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</si>
  <si>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</si>
  <si>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</si>
  <si>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</si>
  <si>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</si>
  <si>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</si>
  <si>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</si>
  <si>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</si>
  <si>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</si>
  <si>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</si>
  <si>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</si>
  <si>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</si>
  <si>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</si>
  <si>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</si>
  <si>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</si>
  <si>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</si>
  <si>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</si>
  <si>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</si>
  <si>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</si>
  <si>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</si>
  <si>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</si>
  <si>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</si>
  <si>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</si>
  <si>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</si>
  <si>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</si>
  <si>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</si>
  <si>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</si>
  <si>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</si>
  <si>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</si>
  <si>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</si>
  <si>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</si>
  <si>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</si>
  <si>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</si>
  <si>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</si>
  <si>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</si>
  <si>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</si>
  <si>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</si>
  <si>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</si>
  <si>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</si>
  <si>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</si>
  <si>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</si>
  <si>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</si>
  <si>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</si>
  <si>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</si>
  <si>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</si>
  <si>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</si>
  <si>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</si>
  <si>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</si>
  <si>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</si>
  <si>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</si>
  <si>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</si>
  <si>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</si>
  <si>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</si>
  <si>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</si>
  <si>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</si>
  <si>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</si>
  <si>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</si>
  <si>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</si>
  <si>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</si>
  <si>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</si>
  <si>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</si>
  <si>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</si>
  <si>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</si>
  <si>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</si>
  <si>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</si>
  <si>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</si>
  <si>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</si>
  <si>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</si>
  <si>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</si>
  <si>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</si>
  <si>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</si>
  <si>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</si>
  <si>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</si>
  <si>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</si>
  <si>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</si>
  <si>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</si>
  <si>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</si>
  <si>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</si>
  <si>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</si>
  <si>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</si>
  <si>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</si>
  <si>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</si>
  <si>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</si>
  <si>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</si>
  <si>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</si>
  <si>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</si>
  <si>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</si>
  <si>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</si>
  <si>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</si>
  <si>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</si>
  <si>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</si>
  <si>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</si>
  <si>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</si>
  <si>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</si>
  <si>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</si>
  <si>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</si>
  <si>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</si>
  <si>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</si>
  <si>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</si>
  <si>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</si>
  <si>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</si>
  <si>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</si>
  <si>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</si>
  <si>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</si>
  <si>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</si>
  <si>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</si>
  <si>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</si>
  <si>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</si>
  <si>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</si>
  <si>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</si>
  <si>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</si>
  <si>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</si>
  <si>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</si>
  <si>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</si>
  <si>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</si>
  <si>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</si>
  <si>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</si>
  <si>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</si>
  <si>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</si>
  <si>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</si>
  <si>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</si>
  <si>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532404</t>
  </si>
  <si>
    <t>INE856B01023</t>
  </si>
  <si>
    <t>SAVEN TECHNOLOGIES LIMITED</t>
  </si>
  <si>
    <t>30-06-2023</t>
  </si>
  <si>
    <t>J V NRUPENDER RAO</t>
  </si>
  <si>
    <t>ACDPJ5615R</t>
  </si>
  <si>
    <t>J. RAJYALAKSHMI</t>
  </si>
  <si>
    <t>ACDPJ5614Q</t>
  </si>
  <si>
    <t>J. AVANTI RAO</t>
  </si>
  <si>
    <t>ADVPJ6062H</t>
  </si>
  <si>
    <t>ADITYA NARSING RAO</t>
  </si>
  <si>
    <t>ADVPJ6046K</t>
  </si>
  <si>
    <t>SABBIR KUTBUDDIN KHANSAHEB</t>
  </si>
  <si>
    <t>AMIPK5122D</t>
  </si>
  <si>
    <t>RAMASWAMYREDDY  PEDINEKALUVA</t>
  </si>
  <si>
    <t>ARAPP6333N</t>
  </si>
  <si>
    <t xml:space="preserve">PRAFULLA JAGANNATH DEVADIGA </t>
  </si>
  <si>
    <t>AEPPD4846J</t>
  </si>
  <si>
    <t>KUTBUDDIN KHANSAHEB</t>
  </si>
  <si>
    <t>AMIPK5123C</t>
  </si>
  <si>
    <t>VARANASI  HEMALATHA</t>
  </si>
  <si>
    <t>ACNPH1064L</t>
  </si>
  <si>
    <t>RHEA DIPAK SHAH</t>
  </si>
  <si>
    <t>BJHPS9599H</t>
  </si>
  <si>
    <t>DHARI MOHAMMAD AL-ROOMI</t>
  </si>
  <si>
    <t>ZZZZZ9999Z</t>
  </si>
  <si>
    <t>060068073086032105100061084069088084066076079067075032099111110116101110116069100105116097098108101061116114117101032115116121108101061034072069073071072084058032049048048037059032087073068084072058032049048048037034062013010060068073086062077114046032068072065082073032077079072065077077065068032065076045082079079077073032105115032097032102111114101105103110032105110100105118105100117097108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</si>
  <si>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13010060080032099108097115115061077115111078111114109097108032115116121108101061034077065082071073078058032048099109032048099109032056112116034062060070079078084032102097099101061067097108105098114105062085110100101114032116104101032067097116101103111114121045080117098108105099032083104097114101104111108100105110103045078111110045073110115116105116117116105111110115045078082073032082101112097116114105097098108101032097110100032078082073032078111110045082101112097116114105097098108101032097114101032115104111119110032117110100101114032116104101032104101097100105110103032078111110032082101115105100101110116032073110100105097110115040078082073039115041046060047070079078084062060063120109108058110097109101115112097099101032112114101102105120032061032034111034032110115032061032034117114110058115099104101109097115045109105099114111115111102116045099111109058111102102105099101058111102102105099101034032047062060111058112062060047111058112062060047080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</si>
</sst>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40">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0" fillId="4" borderId="4" xfId="0" applyFont="1" applyFill="1" applyBorder="1" applyAlignment="1">
      <alignment horizontal="center" vertical="center" wrapText="1"/>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6" name="Button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7" name="Button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47108" name="Button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5.xml"/><Relationship Id="rId4" Type="http://schemas.openxmlformats.org/officeDocument/2006/relationships/ctrlProp" Target="../ctrlProps/ctrlProp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6.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22.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48"/>
    </row>
    <row r="3" spans="4:10">
      <c r="I3" s="248"/>
    </row>
    <row r="4" spans="4:10">
      <c r="I4" s="248"/>
    </row>
    <row r="5" spans="4:10">
      <c r="I5" s="248"/>
    </row>
    <row r="6" spans="4:10">
      <c r="E6" s="477" t="s">
        <v>396</v>
      </c>
      <c r="F6" s="478"/>
      <c r="G6" s="478"/>
      <c r="H6" s="478"/>
      <c r="I6" s="479"/>
    </row>
    <row r="7" spans="4:10">
      <c r="E7" s="249" t="s">
        <v>397</v>
      </c>
      <c r="F7" s="480" t="s">
        <v>398</v>
      </c>
      <c r="G7" s="481"/>
      <c r="H7" s="481"/>
      <c r="I7" s="482"/>
    </row>
    <row r="8" spans="4:10">
      <c r="E8" s="249" t="s">
        <v>399</v>
      </c>
      <c r="F8" s="480" t="s">
        <v>400</v>
      </c>
      <c r="G8" s="483"/>
      <c r="H8" s="483"/>
      <c r="I8" s="484"/>
    </row>
    <row r="9" spans="4:10">
      <c r="E9" s="249" t="s">
        <v>401</v>
      </c>
      <c r="F9" s="480" t="s">
        <v>402</v>
      </c>
      <c r="G9" s="483"/>
      <c r="H9" s="483"/>
      <c r="I9" s="484"/>
    </row>
    <row r="10" spans="4:10">
      <c r="E10" s="249" t="s">
        <v>403</v>
      </c>
      <c r="F10" s="480" t="s">
        <v>583</v>
      </c>
      <c r="G10" s="483"/>
      <c r="H10" s="483"/>
      <c r="I10" s="484"/>
    </row>
    <row r="11" spans="4:10">
      <c r="E11" s="249" t="s">
        <v>582</v>
      </c>
      <c r="F11" s="480" t="s">
        <v>431</v>
      </c>
      <c r="G11" s="483"/>
      <c r="H11" s="483"/>
      <c r="I11" s="484"/>
    </row>
    <row r="12" spans="4:10">
      <c r="E12" s="249" t="s">
        <v>586</v>
      </c>
      <c r="F12" s="480" t="s">
        <v>587</v>
      </c>
      <c r="G12" s="483"/>
      <c r="H12" s="483"/>
      <c r="I12" s="484"/>
    </row>
    <row r="13" spans="4:10">
      <c r="I13" s="248"/>
    </row>
    <row r="14" spans="4:10">
      <c r="I14" s="248"/>
    </row>
    <row r="15" spans="4:10">
      <c r="D15" s="485" t="s">
        <v>404</v>
      </c>
      <c r="E15" s="486"/>
      <c r="F15" s="486"/>
      <c r="G15" s="486"/>
      <c r="H15" s="486"/>
      <c r="I15" s="486"/>
      <c r="J15" s="487"/>
    </row>
    <row r="16" spans="4:10" ht="27.75" customHeight="1">
      <c r="D16" s="488" t="s">
        <v>405</v>
      </c>
      <c r="E16" s="488"/>
      <c r="F16" s="488"/>
      <c r="G16" s="488"/>
      <c r="H16" s="488"/>
      <c r="I16" s="488"/>
      <c r="J16" s="488"/>
    </row>
    <row r="17" spans="4:10" ht="45" customHeight="1">
      <c r="D17" s="489" t="s">
        <v>406</v>
      </c>
      <c r="E17" s="489"/>
      <c r="F17" s="489"/>
      <c r="G17" s="489"/>
      <c r="H17" s="489"/>
      <c r="I17" s="489"/>
      <c r="J17" s="489"/>
    </row>
    <row r="18" spans="4:10">
      <c r="D18" s="250"/>
      <c r="E18" s="250"/>
      <c r="F18" s="250"/>
      <c r="G18" s="250"/>
      <c r="H18" s="250"/>
      <c r="I18" s="251"/>
      <c r="J18" s="250"/>
    </row>
    <row r="19" spans="4:10">
      <c r="I19" s="248"/>
    </row>
    <row r="20" spans="4:10" ht="15.75">
      <c r="D20" s="453" t="s">
        <v>407</v>
      </c>
      <c r="E20" s="454"/>
      <c r="F20" s="454"/>
      <c r="G20" s="454"/>
      <c r="H20" s="454"/>
      <c r="I20" s="454"/>
      <c r="J20" s="455"/>
    </row>
    <row r="21" spans="4:10" ht="18" customHeight="1">
      <c r="D21" s="462" t="s">
        <v>408</v>
      </c>
      <c r="E21" s="490"/>
      <c r="F21" s="490"/>
      <c r="G21" s="490"/>
      <c r="H21" s="490"/>
      <c r="I21" s="490"/>
      <c r="J21" s="491"/>
    </row>
    <row r="22" spans="4:10" ht="16.5" customHeight="1">
      <c r="D22" s="492" t="s">
        <v>409</v>
      </c>
      <c r="E22" s="493"/>
      <c r="F22" s="493"/>
      <c r="G22" s="493"/>
      <c r="H22" s="493"/>
      <c r="I22" s="493"/>
      <c r="J22" s="494"/>
    </row>
    <row r="23" spans="4:10" ht="16.5" customHeight="1">
      <c r="D23" s="474" t="s">
        <v>410</v>
      </c>
      <c r="E23" s="475"/>
      <c r="F23" s="475"/>
      <c r="G23" s="475"/>
      <c r="H23" s="475"/>
      <c r="I23" s="475"/>
      <c r="J23" s="476"/>
    </row>
    <row r="24" spans="4:10" ht="18.75" customHeight="1">
      <c r="D24" s="474" t="s">
        <v>411</v>
      </c>
      <c r="E24" s="475"/>
      <c r="F24" s="475"/>
      <c r="G24" s="475"/>
      <c r="H24" s="475"/>
      <c r="I24" s="475"/>
      <c r="J24" s="476"/>
    </row>
    <row r="25" spans="4:10" ht="28.5" customHeight="1">
      <c r="D25" s="495" t="s">
        <v>412</v>
      </c>
      <c r="E25" s="496"/>
      <c r="F25" s="496"/>
      <c r="G25" s="496"/>
      <c r="H25" s="496"/>
      <c r="I25" s="496"/>
      <c r="J25" s="497"/>
    </row>
    <row r="26" spans="4:10">
      <c r="I26" s="248"/>
    </row>
    <row r="27" spans="4:10">
      <c r="I27" s="248"/>
    </row>
    <row r="28" spans="4:10" ht="15.75">
      <c r="D28" s="468" t="s">
        <v>413</v>
      </c>
      <c r="E28" s="469"/>
      <c r="F28" s="469"/>
      <c r="G28" s="469"/>
      <c r="H28" s="469"/>
      <c r="I28" s="469"/>
      <c r="J28" s="470"/>
    </row>
    <row r="29" spans="4:10">
      <c r="D29" s="252">
        <v>1</v>
      </c>
      <c r="E29" s="501" t="s">
        <v>414</v>
      </c>
      <c r="F29" s="502"/>
      <c r="G29" s="502"/>
      <c r="H29" s="502"/>
      <c r="I29" s="502"/>
      <c r="J29" s="255" t="s">
        <v>415</v>
      </c>
    </row>
    <row r="30" spans="4:10">
      <c r="D30" s="252">
        <v>2</v>
      </c>
      <c r="E30" s="501" t="s">
        <v>432</v>
      </c>
      <c r="F30" s="502"/>
      <c r="G30" s="502"/>
      <c r="H30" s="502"/>
      <c r="I30" s="502"/>
      <c r="J30" s="255" t="s">
        <v>432</v>
      </c>
    </row>
    <row r="31" spans="4:10">
      <c r="D31" s="252">
        <v>3</v>
      </c>
      <c r="E31" s="501" t="s">
        <v>433</v>
      </c>
      <c r="F31" s="502"/>
      <c r="G31" s="502"/>
      <c r="H31" s="502"/>
      <c r="I31" s="502"/>
      <c r="J31" s="255" t="s">
        <v>433</v>
      </c>
    </row>
    <row r="32" spans="4:10">
      <c r="D32" s="252">
        <v>4</v>
      </c>
      <c r="E32" s="501" t="s">
        <v>434</v>
      </c>
      <c r="F32" s="502"/>
      <c r="G32" s="502"/>
      <c r="H32" s="502"/>
      <c r="I32" s="502"/>
      <c r="J32" s="255" t="s">
        <v>434</v>
      </c>
    </row>
    <row r="33" spans="4:10">
      <c r="D33" s="252">
        <v>5</v>
      </c>
      <c r="E33" s="501" t="s">
        <v>848</v>
      </c>
      <c r="F33" s="502"/>
      <c r="G33" s="502"/>
      <c r="H33" s="502"/>
      <c r="I33" s="502"/>
      <c r="J33" s="255" t="s">
        <v>848</v>
      </c>
    </row>
    <row r="34" spans="4:10">
      <c r="D34" s="253"/>
      <c r="E34" s="253"/>
      <c r="F34" s="253"/>
      <c r="G34" s="253"/>
      <c r="H34" s="253"/>
      <c r="I34" s="254"/>
      <c r="J34" s="253"/>
    </row>
    <row r="35" spans="4:10">
      <c r="D35" s="253"/>
      <c r="E35" s="253"/>
      <c r="F35" s="253"/>
      <c r="G35" s="253"/>
      <c r="H35" s="253"/>
      <c r="I35" s="254"/>
      <c r="J35" s="253"/>
    </row>
    <row r="36" spans="4:10" ht="15.75">
      <c r="D36" s="453" t="s">
        <v>580</v>
      </c>
      <c r="E36" s="454"/>
      <c r="F36" s="454"/>
      <c r="G36" s="454"/>
      <c r="H36" s="454"/>
      <c r="I36" s="454"/>
      <c r="J36" s="455"/>
    </row>
    <row r="37" spans="4:10" ht="30" customHeight="1">
      <c r="D37" s="503" t="s">
        <v>581</v>
      </c>
      <c r="E37" s="504"/>
      <c r="F37" s="504"/>
      <c r="G37" s="504"/>
      <c r="H37" s="504"/>
      <c r="I37" s="504"/>
      <c r="J37" s="505"/>
    </row>
    <row r="38" spans="4:10">
      <c r="D38" s="253"/>
      <c r="E38" s="253"/>
      <c r="F38" s="253"/>
      <c r="G38" s="253"/>
      <c r="H38" s="253"/>
      <c r="I38" s="254"/>
      <c r="J38" s="253"/>
    </row>
    <row r="39" spans="4:10">
      <c r="D39" s="253"/>
      <c r="E39" s="253"/>
      <c r="F39" s="253"/>
      <c r="G39" s="253"/>
      <c r="H39" s="253"/>
      <c r="I39" s="254"/>
      <c r="J39" s="253"/>
    </row>
    <row r="40" spans="4:10">
      <c r="I40" s="248"/>
    </row>
    <row r="41" spans="4:10" ht="18" customHeight="1">
      <c r="D41" s="453" t="s">
        <v>584</v>
      </c>
      <c r="E41" s="454"/>
      <c r="F41" s="454"/>
      <c r="G41" s="454"/>
      <c r="H41" s="454"/>
      <c r="I41" s="454"/>
      <c r="J41" s="455"/>
    </row>
    <row r="42" spans="4:10" ht="60" customHeight="1">
      <c r="D42" s="456" t="s">
        <v>435</v>
      </c>
      <c r="E42" s="457"/>
      <c r="F42" s="457"/>
      <c r="G42" s="457"/>
      <c r="H42" s="457"/>
      <c r="I42" s="457"/>
      <c r="J42" s="458"/>
    </row>
    <row r="43" spans="4:10" ht="49.5" customHeight="1">
      <c r="D43" s="459" t="s">
        <v>416</v>
      </c>
      <c r="E43" s="460"/>
      <c r="F43" s="460"/>
      <c r="G43" s="460"/>
      <c r="H43" s="460"/>
      <c r="I43" s="460"/>
      <c r="J43" s="461"/>
    </row>
    <row r="44" spans="4:10" ht="53.25" customHeight="1">
      <c r="D44" s="459" t="s">
        <v>417</v>
      </c>
      <c r="E44" s="460"/>
      <c r="F44" s="460"/>
      <c r="G44" s="460"/>
      <c r="H44" s="460"/>
      <c r="I44" s="460"/>
      <c r="J44" s="461"/>
    </row>
    <row r="45" spans="4:10" ht="30" customHeight="1">
      <c r="D45" s="462" t="s">
        <v>418</v>
      </c>
      <c r="E45" s="463"/>
      <c r="F45" s="463"/>
      <c r="G45" s="463"/>
      <c r="H45" s="463"/>
      <c r="I45" s="463"/>
      <c r="J45" s="464"/>
    </row>
    <row r="46" spans="4:10" ht="56.25" customHeight="1">
      <c r="D46" s="465" t="s">
        <v>419</v>
      </c>
      <c r="E46" s="466"/>
      <c r="F46" s="466"/>
      <c r="G46" s="466"/>
      <c r="H46" s="466"/>
      <c r="I46" s="466"/>
      <c r="J46" s="467"/>
    </row>
    <row r="47" spans="4:10" ht="84.75" customHeight="1">
      <c r="D47" s="465" t="s">
        <v>420</v>
      </c>
      <c r="E47" s="466"/>
      <c r="F47" s="466"/>
      <c r="G47" s="466"/>
      <c r="H47" s="466"/>
      <c r="I47" s="466"/>
      <c r="J47" s="467"/>
    </row>
    <row r="48" spans="4:10" ht="61.5" customHeight="1">
      <c r="D48" s="498" t="s">
        <v>421</v>
      </c>
      <c r="E48" s="499"/>
      <c r="F48" s="499"/>
      <c r="G48" s="499"/>
      <c r="H48" s="499"/>
      <c r="I48" s="499"/>
      <c r="J48" s="500"/>
    </row>
    <row r="49" spans="4:10">
      <c r="I49" s="248"/>
    </row>
    <row r="50" spans="4:10">
      <c r="I50" s="248"/>
    </row>
    <row r="51" spans="4:10" ht="15.75">
      <c r="D51" s="468" t="s">
        <v>585</v>
      </c>
      <c r="E51" s="469"/>
      <c r="F51" s="469"/>
      <c r="G51" s="469"/>
      <c r="H51" s="469"/>
      <c r="I51" s="469"/>
      <c r="J51" s="470"/>
    </row>
    <row r="52" spans="4:10" ht="20.100000000000001" customHeight="1">
      <c r="D52" s="452" t="s">
        <v>422</v>
      </c>
      <c r="E52" s="452"/>
      <c r="F52" s="452"/>
      <c r="G52" s="452"/>
      <c r="H52" s="452"/>
      <c r="I52" s="452"/>
      <c r="J52" s="452"/>
    </row>
    <row r="53" spans="4:10" ht="20.100000000000001" customHeight="1">
      <c r="D53" s="452" t="s">
        <v>423</v>
      </c>
      <c r="E53" s="452"/>
      <c r="F53" s="452"/>
      <c r="G53" s="452"/>
      <c r="H53" s="452"/>
      <c r="I53" s="452"/>
      <c r="J53" s="452"/>
    </row>
    <row r="54" spans="4:10" ht="20.100000000000001" customHeight="1">
      <c r="D54" s="452" t="s">
        <v>424</v>
      </c>
      <c r="E54" s="452"/>
      <c r="F54" s="452"/>
      <c r="G54" s="452"/>
      <c r="H54" s="452"/>
      <c r="I54" s="452"/>
      <c r="J54" s="452"/>
    </row>
    <row r="55" spans="4:10" ht="42" customHeight="1">
      <c r="D55" s="452" t="s">
        <v>425</v>
      </c>
      <c r="E55" s="452"/>
      <c r="F55" s="452"/>
      <c r="G55" s="452"/>
      <c r="H55" s="452"/>
      <c r="I55" s="452"/>
      <c r="J55" s="452"/>
    </row>
    <row r="56" spans="4:10" ht="38.25" customHeight="1">
      <c r="D56" s="452" t="s">
        <v>426</v>
      </c>
      <c r="E56" s="452"/>
      <c r="F56" s="452"/>
      <c r="G56" s="452"/>
      <c r="H56" s="452"/>
      <c r="I56" s="452"/>
      <c r="J56" s="452"/>
    </row>
    <row r="57" spans="4:10" ht="38.25" customHeight="1">
      <c r="D57" s="472" t="s">
        <v>427</v>
      </c>
      <c r="E57" s="452"/>
      <c r="F57" s="452"/>
      <c r="G57" s="452"/>
      <c r="H57" s="452"/>
      <c r="I57" s="452"/>
      <c r="J57" s="452"/>
    </row>
    <row r="58" spans="4:10" ht="38.25" customHeight="1">
      <c r="D58" s="472" t="s">
        <v>428</v>
      </c>
      <c r="E58" s="452"/>
      <c r="F58" s="452"/>
      <c r="G58" s="452"/>
      <c r="H58" s="452"/>
      <c r="I58" s="452"/>
      <c r="J58" s="452"/>
    </row>
    <row r="59" spans="4:10" ht="25.5" customHeight="1">
      <c r="D59" s="473" t="s">
        <v>429</v>
      </c>
      <c r="E59" s="471"/>
      <c r="F59" s="471"/>
      <c r="G59" s="471"/>
      <c r="H59" s="471"/>
      <c r="I59" s="471"/>
      <c r="J59" s="471"/>
    </row>
    <row r="60" spans="4:10" ht="27.75" customHeight="1">
      <c r="D60" s="471" t="s">
        <v>430</v>
      </c>
      <c r="E60" s="471"/>
      <c r="F60" s="471"/>
      <c r="G60" s="471"/>
      <c r="H60" s="471"/>
      <c r="I60" s="471"/>
      <c r="J60" s="471"/>
    </row>
    <row r="61" spans="4:10">
      <c r="I61" s="248"/>
    </row>
    <row r="62" spans="4:10">
      <c r="I62" s="248"/>
    </row>
    <row r="63" spans="4:10">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7"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507" t="s">
        <v>90</v>
      </c>
      <c r="F5" s="508"/>
      <c r="S5" s="18" t="s">
        <v>445</v>
      </c>
    </row>
    <row r="6" spans="5:24" ht="20.100000000000001" customHeight="1">
      <c r="E6" s="19" t="s">
        <v>106</v>
      </c>
      <c r="F6" s="276" t="s">
        <v>863</v>
      </c>
    </row>
    <row r="7" spans="5:24" ht="20.100000000000001" customHeight="1">
      <c r="E7" s="19" t="s">
        <v>450</v>
      </c>
      <c r="F7" s="276"/>
      <c r="M7" s="18" t="s">
        <v>356</v>
      </c>
      <c r="X7" s="18" t="s">
        <v>93</v>
      </c>
    </row>
    <row r="8" spans="5:24" ht="20.100000000000001" customHeight="1">
      <c r="E8" s="19" t="s">
        <v>451</v>
      </c>
      <c r="F8" s="351"/>
      <c r="M8" s="18" t="s">
        <v>357</v>
      </c>
      <c r="X8" s="18" t="s">
        <v>104</v>
      </c>
    </row>
    <row r="9" spans="5:24" ht="20.100000000000001" customHeight="1">
      <c r="E9" s="19" t="s">
        <v>452</v>
      </c>
      <c r="F9" s="276" t="s">
        <v>864</v>
      </c>
      <c r="M9" s="18" t="s">
        <v>358</v>
      </c>
    </row>
    <row r="10" spans="5:24" ht="20.100000000000001" customHeight="1">
      <c r="E10" s="19" t="s">
        <v>105</v>
      </c>
      <c r="F10" s="276" t="s">
        <v>865</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866</v>
      </c>
      <c r="R14" s="241"/>
    </row>
    <row r="15" spans="5:24" ht="36.75" customHeight="1">
      <c r="E15" s="20" t="s">
        <v>92</v>
      </c>
      <c r="F15" s="438" t="s">
        <v>577</v>
      </c>
      <c r="G15" s="198"/>
      <c r="I15" s="241"/>
      <c r="S15" s="241"/>
    </row>
    <row r="16" spans="5:24" ht="22.5" customHeight="1">
      <c r="E16" s="19" t="s">
        <v>227</v>
      </c>
      <c r="F16" s="276" t="str">
        <f>IF(F13=S1,M7,IF(F13=S2,M8,IF(F13=S3,M9,IF(F13=S4,M8,IF(F13=S5,M8,"")))))</f>
        <v>Regulation 31 (1) (b)</v>
      </c>
    </row>
    <row r="17" spans="4:7" s="22" customFormat="1" ht="28.5" customHeight="1">
      <c r="E17" s="19" t="s">
        <v>646</v>
      </c>
      <c r="F17" s="276" t="s">
        <v>104</v>
      </c>
    </row>
    <row r="18" spans="4:7" s="22" customFormat="1" ht="21" hidden="1">
      <c r="E18" s="506"/>
      <c r="F18" s="506"/>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B69vmEUwCcCvOEOiqLyBQBTnWlkHa9xJXAU2XXmyH2a8MIRGUNMoKIN7P0ZLsCQO2nKAT9piMADe8MhR46S7PA==" saltValue="INys3cSUEIi2fnsQtzmJ6A=="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439" t="s">
        <v>104</v>
      </c>
      <c r="H9" s="439" t="s">
        <v>104</v>
      </c>
      <c r="I9" s="439"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440" t="s">
        <v>104</v>
      </c>
      <c r="H10" s="440" t="s">
        <v>104</v>
      </c>
      <c r="I10" s="440"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440" t="s">
        <v>104</v>
      </c>
      <c r="H11" s="440" t="s">
        <v>104</v>
      </c>
      <c r="I11" s="440" t="s">
        <v>104</v>
      </c>
      <c r="M11" s="18">
        <v>1</v>
      </c>
      <c r="N11" s="18">
        <v>1</v>
      </c>
      <c r="O11" s="18">
        <v>1</v>
      </c>
      <c r="P11" s="18">
        <v>1</v>
      </c>
      <c r="R11" s="18" t="s">
        <v>503</v>
      </c>
      <c r="S11" s="18" t="s">
        <v>504</v>
      </c>
      <c r="T11" s="18" t="s">
        <v>505</v>
      </c>
      <c r="U11" s="18" t="s">
        <v>506</v>
      </c>
    </row>
    <row r="12" spans="1:21" ht="30">
      <c r="D12" s="28">
        <v>4</v>
      </c>
      <c r="E12" s="319" t="s">
        <v>111</v>
      </c>
      <c r="F12" s="205" t="s">
        <v>104</v>
      </c>
      <c r="G12" s="440" t="s">
        <v>104</v>
      </c>
      <c r="H12" s="440" t="s">
        <v>104</v>
      </c>
      <c r="I12" s="440"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440" t="s">
        <v>104</v>
      </c>
      <c r="H13" s="441" t="s">
        <v>104</v>
      </c>
      <c r="I13" s="441"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442"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443" t="s">
        <v>104</v>
      </c>
      <c r="H15" s="444" t="s">
        <v>104</v>
      </c>
      <c r="I15" s="444" t="s">
        <v>104</v>
      </c>
      <c r="M15" s="102">
        <v>1</v>
      </c>
      <c r="N15" s="102">
        <v>1</v>
      </c>
      <c r="O15" s="102">
        <v>1</v>
      </c>
      <c r="P15" s="102">
        <v>1</v>
      </c>
      <c r="R15" s="102" t="s">
        <v>519</v>
      </c>
      <c r="S15" s="102" t="s">
        <v>520</v>
      </c>
      <c r="T15" s="102" t="s">
        <v>521</v>
      </c>
      <c r="U15" s="102" t="s">
        <v>522</v>
      </c>
    </row>
    <row r="16" spans="1:21" ht="21" customHeight="1">
      <c r="D16" s="29">
        <v>8</v>
      </c>
      <c r="E16" s="321" t="s">
        <v>600</v>
      </c>
      <c r="F16" s="370" t="s">
        <v>104</v>
      </c>
      <c r="G16" s="509"/>
      <c r="H16" s="510"/>
      <c r="I16" s="511"/>
      <c r="R16" s="198" t="s">
        <v>600</v>
      </c>
    </row>
  </sheetData>
  <sheetProtection algorithmName="SHA-512" hashValue="W5dqxDpA43Jf0tSQ1OwT2k0Fg5b2ZqLuxgALzO41p0zHFjEerw+u+jW/2nAfdyNdF2Mkt4o5lHVQEydnyY4GLg==" saltValue="jIxe1VHyy/7y5vRTbnSxrQ=="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R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518" t="s">
        <v>146</v>
      </c>
      <c r="F8" s="519"/>
      <c r="G8" s="519"/>
      <c r="H8" s="519"/>
      <c r="I8" s="519"/>
      <c r="J8" s="519"/>
      <c r="K8" s="519"/>
      <c r="L8" s="519"/>
      <c r="M8" s="519"/>
      <c r="N8" s="519"/>
      <c r="O8" s="519"/>
      <c r="P8" s="519"/>
      <c r="Q8" s="519"/>
      <c r="R8" s="519"/>
      <c r="S8" s="519"/>
      <c r="T8" s="519"/>
      <c r="U8" s="519"/>
      <c r="V8" s="519"/>
      <c r="W8" s="519"/>
      <c r="X8" s="519"/>
      <c r="Y8" s="519"/>
      <c r="Z8" s="519"/>
      <c r="AA8" s="519"/>
      <c r="AB8" s="520"/>
    </row>
    <row r="9" spans="5:28" ht="22.5" customHeight="1">
      <c r="E9" s="521" t="s">
        <v>374</v>
      </c>
      <c r="F9" s="522"/>
      <c r="G9" s="522"/>
      <c r="H9" s="522"/>
      <c r="I9" s="522"/>
      <c r="J9" s="522"/>
      <c r="K9" s="522"/>
      <c r="L9" s="522"/>
      <c r="M9" s="522"/>
      <c r="N9" s="522"/>
      <c r="O9" s="522"/>
      <c r="P9" s="522"/>
      <c r="Q9" s="522"/>
      <c r="R9" s="522"/>
      <c r="S9" s="522"/>
      <c r="T9" s="522"/>
      <c r="U9" s="522"/>
      <c r="V9" s="522"/>
      <c r="W9" s="522"/>
      <c r="X9" s="522"/>
      <c r="Y9" s="522"/>
      <c r="Z9" s="522"/>
      <c r="AA9" s="522"/>
      <c r="AB9" s="523"/>
    </row>
    <row r="10" spans="5:28" ht="27" customHeight="1">
      <c r="E10" s="512" t="s">
        <v>132</v>
      </c>
      <c r="F10" s="512" t="s">
        <v>133</v>
      </c>
      <c r="G10" s="512" t="s">
        <v>2</v>
      </c>
      <c r="H10" s="512" t="s">
        <v>3</v>
      </c>
      <c r="I10" s="512" t="s">
        <v>4</v>
      </c>
      <c r="J10" s="512" t="s">
        <v>5</v>
      </c>
      <c r="K10" s="512" t="s">
        <v>6</v>
      </c>
      <c r="L10" s="512" t="s">
        <v>7</v>
      </c>
      <c r="M10" s="527" t="s">
        <v>134</v>
      </c>
      <c r="N10" s="528"/>
      <c r="O10" s="528"/>
      <c r="P10" s="529"/>
      <c r="Q10" s="512" t="s">
        <v>9</v>
      </c>
      <c r="R10" s="530" t="s">
        <v>447</v>
      </c>
      <c r="S10" s="512" t="s">
        <v>116</v>
      </c>
      <c r="T10" s="512" t="s">
        <v>11</v>
      </c>
      <c r="U10" s="514" t="s">
        <v>12</v>
      </c>
      <c r="V10" s="515"/>
      <c r="W10" s="514" t="s">
        <v>13</v>
      </c>
      <c r="X10" s="515"/>
      <c r="Y10" s="512" t="s">
        <v>14</v>
      </c>
      <c r="Z10" s="524" t="s">
        <v>708</v>
      </c>
      <c r="AA10" s="525"/>
      <c r="AB10" s="526"/>
    </row>
    <row r="11" spans="5:28" ht="24" customHeight="1">
      <c r="E11" s="513"/>
      <c r="F11" s="513"/>
      <c r="G11" s="513"/>
      <c r="H11" s="513"/>
      <c r="I11" s="513"/>
      <c r="J11" s="513"/>
      <c r="K11" s="513"/>
      <c r="L11" s="513"/>
      <c r="M11" s="524" t="s">
        <v>328</v>
      </c>
      <c r="N11" s="525"/>
      <c r="O11" s="526"/>
      <c r="P11" s="513" t="s">
        <v>135</v>
      </c>
      <c r="Q11" s="513"/>
      <c r="R11" s="530"/>
      <c r="S11" s="513"/>
      <c r="T11" s="513"/>
      <c r="U11" s="516"/>
      <c r="V11" s="517"/>
      <c r="W11" s="516"/>
      <c r="X11" s="517"/>
      <c r="Y11" s="513"/>
      <c r="Z11" s="524" t="s">
        <v>709</v>
      </c>
      <c r="AA11" s="525"/>
      <c r="AB11" s="526"/>
    </row>
    <row r="12" spans="5:28" ht="79.5" customHeight="1">
      <c r="E12" s="513"/>
      <c r="F12" s="513"/>
      <c r="G12" s="513"/>
      <c r="H12" s="513"/>
      <c r="I12" s="513"/>
      <c r="J12" s="513"/>
      <c r="K12" s="513"/>
      <c r="L12" s="513"/>
      <c r="M12" s="65" t="s">
        <v>17</v>
      </c>
      <c r="N12" s="349" t="s">
        <v>18</v>
      </c>
      <c r="O12" s="349" t="s">
        <v>19</v>
      </c>
      <c r="P12" s="513"/>
      <c r="Q12" s="513"/>
      <c r="R12" s="512"/>
      <c r="S12" s="513"/>
      <c r="T12" s="513"/>
      <c r="U12" s="65" t="s">
        <v>20</v>
      </c>
      <c r="V12" s="65" t="s">
        <v>21</v>
      </c>
      <c r="W12" s="65" t="s">
        <v>20</v>
      </c>
      <c r="X12" s="65" t="s">
        <v>21</v>
      </c>
      <c r="Y12" s="513"/>
      <c r="Z12" s="414" t="s">
        <v>710</v>
      </c>
      <c r="AA12" s="414" t="s">
        <v>711</v>
      </c>
      <c r="AB12" s="414" t="s">
        <v>712</v>
      </c>
    </row>
    <row r="13" spans="5:28" ht="20.100000000000001" customHeight="1">
      <c r="E13" s="66" t="s">
        <v>136</v>
      </c>
      <c r="F13" s="56" t="s">
        <v>137</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5">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5">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42.47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4620244</v>
      </c>
      <c r="Z13" s="415"/>
      <c r="AA13" s="416"/>
      <c r="AB13" s="417"/>
    </row>
    <row r="14" spans="5:28" ht="20.100000000000001" customHeight="1">
      <c r="E14" s="66" t="s">
        <v>138</v>
      </c>
      <c r="F14" s="54" t="s">
        <v>139</v>
      </c>
      <c r="G14" s="78">
        <f>+IFERROR(IF(COUNT('Shareholding Pattern'!H71),('Shareholding Pattern'!H71),""),"")</f>
        <v>6841</v>
      </c>
      <c r="H14" s="78">
        <f>+IFERROR(IF(COUNT('Shareholding Pattern'!I71),('Shareholding Pattern'!I71),""),"")</f>
        <v>6258504</v>
      </c>
      <c r="I14" s="78" t="str">
        <f>+IFERROR(IF(COUNT('Shareholding Pattern'!J71),('Shareholding Pattern'!J71),""),"")</f>
        <v/>
      </c>
      <c r="J14" s="78" t="str">
        <f>+IFERROR(IF(COUNT('Shareholding Pattern'!K71),('Shareholding Pattern'!K71),""),"")</f>
        <v/>
      </c>
      <c r="K14" s="78">
        <f>+IFERROR(IF(COUNT('Shareholding Pattern'!L71),('Shareholding Pattern'!L71),""),"")</f>
        <v>6258504</v>
      </c>
      <c r="L14" s="185">
        <f>+IFERROR(IF(COUNT('Shareholding Pattern'!M71),('Shareholding Pattern'!M71),""),"")</f>
        <v>57.53</v>
      </c>
      <c r="M14" s="268">
        <f>+IFERROR(IF(COUNT('Shareholding Pattern'!N71),('Shareholding Pattern'!N71),""),"")</f>
        <v>6258504</v>
      </c>
      <c r="N14" s="141" t="str">
        <f>+IFERROR(IF(COUNT('Shareholding Pattern'!O71),('Shareholding Pattern'!O71),""),"")</f>
        <v/>
      </c>
      <c r="O14" s="141">
        <f>+IFERROR(IF(COUNT('Shareholding Pattern'!P71),('Shareholding Pattern'!P71),""),"")</f>
        <v>6258504</v>
      </c>
      <c r="P14" s="185">
        <f>+IFERROR(IF(COUNT('Shareholding Pattern'!Q71),('Shareholding Pattern'!Q71),""),"")</f>
        <v>57.53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57.53</v>
      </c>
      <c r="U14" s="78" t="str">
        <f>+IFERROR(IF(COUNT('Shareholding Pattern'!V71),('Shareholding Pattern'!V71),""),"")</f>
        <v/>
      </c>
      <c r="V14" s="185" t="str">
        <f>+IFERROR(IF(COUNT('Shareholding Pattern'!W71),('Shareholding Pattern'!W71),""),"")</f>
        <v/>
      </c>
      <c r="W14" s="299"/>
      <c r="X14" s="300"/>
      <c r="Y14" s="78">
        <f>+IFERROR(IF(COUNT('Shareholding Pattern'!Z71),('Shareholding Pattern'!Z71),""),"")</f>
        <v>5249780</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75">
      <c r="E18" s="57"/>
      <c r="F18" s="69" t="s">
        <v>19</v>
      </c>
      <c r="G18" s="80">
        <f>+IFERROR(IF(COUNT('Shareholding Pattern'!H79),('Shareholding Pattern'!H79),""),"")</f>
        <v>6844</v>
      </c>
      <c r="H18" s="80">
        <f>+IFERROR(IF(COUNT('Shareholding Pattern'!I79),('Shareholding Pattern'!I79),""),"")</f>
        <v>10878748</v>
      </c>
      <c r="I18" s="80" t="str">
        <f>+IFERROR(IF(COUNT('Shareholding Pattern'!J79),('Shareholding Pattern'!J79),""),"")</f>
        <v/>
      </c>
      <c r="J18" s="80" t="str">
        <f>+IFERROR(IF(COUNT('Shareholding Pattern'!K79),('Shareholding Pattern'!K79),""),"")</f>
        <v/>
      </c>
      <c r="K18" s="80">
        <f>+IFERROR(IF(COUNT('Shareholding Pattern'!L79),('Shareholding Pattern'!L79),""),"")</f>
        <v>10878748</v>
      </c>
      <c r="L18" s="275">
        <f>+IFERROR(IF(COUNT('Shareholding Pattern'!M79),('Shareholding Pattern'!M79),""),"")</f>
        <v>100</v>
      </c>
      <c r="M18" s="267">
        <f>+IFERROR(IF(COUNT('Shareholding Pattern'!N79),('Shareholding Pattern'!N79),""),"")</f>
        <v>10878748</v>
      </c>
      <c r="N18" s="350" t="str">
        <f>+IFERROR(IF(COUNT('Shareholding Pattern'!O79),('Shareholding Pattern'!O79),""),"")</f>
        <v/>
      </c>
      <c r="O18" s="350">
        <f>+IFERROR(IF(COUNT('Shareholding Pattern'!P79),('Shareholding Pattern'!P79),""),"")</f>
        <v>10878748</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9870024</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82" zoomScaleNormal="82" workbookViewId="0">
      <pane xSplit="3" ySplit="5" topLeftCell="F66" activePane="bottomRight" state="frozen"/>
      <selection activeCell="C7" sqref="C7"/>
      <selection pane="topRight" activeCell="F7" sqref="F7"/>
      <selection pane="bottomLeft" activeCell="C12" sqref="C12"/>
      <selection pane="bottomRight" activeCell="F65" sqref="F65"/>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43" customWidth="1"/>
    <col min="11" max="12" width="20.7109375" customWidth="1"/>
    <col min="13" max="13" width="20.7109375" style="122" customWidth="1"/>
    <col min="14" max="15" width="20.7109375" style="67" customWidth="1"/>
    <col min="16" max="16" width="20.7109375" style="143" customWidth="1"/>
    <col min="17" max="17" width="20.7109375" style="122" customWidth="1"/>
    <col min="18" max="20" width="20.7109375" style="143" customWidth="1"/>
    <col min="21" max="23" width="20.7109375" style="67" customWidth="1"/>
    <col min="24" max="24" width="20.7109375" style="143" customWidth="1"/>
    <col min="25" max="25" width="20.7109375" style="67" customWidth="1"/>
    <col min="26" max="26" width="20.7109375" style="143" customWidth="1"/>
    <col min="27" max="29" width="20.7109375" customWidth="1"/>
    <col min="30" max="32" width="5.5703125" customWidth="1"/>
    <col min="33" max="16383" width="5.5703125" hidden="1"/>
    <col min="16384" max="16384" width="4.425781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713</v>
      </c>
      <c r="AB2" s="143" t="s">
        <v>715</v>
      </c>
      <c r="AC2" s="67" t="s">
        <v>714</v>
      </c>
    </row>
    <row r="3" spans="5:58" hidden="1"/>
    <row r="4" spans="5:58" hidden="1"/>
    <row r="5" spans="5:58" hidden="1"/>
    <row r="6" spans="5:58" hidden="1"/>
    <row r="7" spans="5:58" ht="15" customHeight="1"/>
    <row r="8" spans="5:58" ht="11.25" customHeight="1"/>
    <row r="9" spans="5:58" ht="18.75" customHeight="1">
      <c r="E9" s="595" t="s">
        <v>115</v>
      </c>
      <c r="F9" s="588" t="s">
        <v>0</v>
      </c>
      <c r="G9" s="589"/>
      <c r="H9" s="564" t="s">
        <v>2</v>
      </c>
      <c r="I9" s="564" t="s">
        <v>3</v>
      </c>
      <c r="J9" s="564" t="s">
        <v>4</v>
      </c>
      <c r="K9" s="557" t="s">
        <v>5</v>
      </c>
      <c r="L9" s="557" t="s">
        <v>6</v>
      </c>
      <c r="M9" s="560" t="s">
        <v>7</v>
      </c>
      <c r="N9" s="561" t="s">
        <v>8</v>
      </c>
      <c r="O9" s="562"/>
      <c r="P9" s="562"/>
      <c r="Q9" s="563"/>
      <c r="R9" s="564" t="s">
        <v>9</v>
      </c>
      <c r="S9" s="571" t="s">
        <v>447</v>
      </c>
      <c r="T9" s="581" t="s">
        <v>116</v>
      </c>
      <c r="U9" s="580" t="s">
        <v>11</v>
      </c>
      <c r="V9" s="557" t="s">
        <v>12</v>
      </c>
      <c r="W9" s="557"/>
      <c r="X9" s="557" t="s">
        <v>13</v>
      </c>
      <c r="Y9" s="557"/>
      <c r="Z9" s="564" t="s">
        <v>14</v>
      </c>
      <c r="AA9" s="545" t="s">
        <v>708</v>
      </c>
      <c r="AB9" s="546"/>
      <c r="AC9" s="547"/>
    </row>
    <row r="10" spans="5:58" ht="28.5" customHeight="1">
      <c r="E10" s="596"/>
      <c r="F10" s="590"/>
      <c r="G10" s="591"/>
      <c r="H10" s="564"/>
      <c r="I10" s="564"/>
      <c r="J10" s="564"/>
      <c r="K10" s="557"/>
      <c r="L10" s="557"/>
      <c r="M10" s="560"/>
      <c r="N10" s="561" t="s">
        <v>15</v>
      </c>
      <c r="O10" s="562"/>
      <c r="P10" s="563"/>
      <c r="Q10" s="560" t="s">
        <v>16</v>
      </c>
      <c r="R10" s="564"/>
      <c r="S10" s="572"/>
      <c r="T10" s="564"/>
      <c r="U10" s="580"/>
      <c r="V10" s="557"/>
      <c r="W10" s="557"/>
      <c r="X10" s="557"/>
      <c r="Y10" s="557"/>
      <c r="Z10" s="564"/>
      <c r="AA10" s="524" t="s">
        <v>709</v>
      </c>
      <c r="AB10" s="525"/>
      <c r="AC10" s="526"/>
    </row>
    <row r="11" spans="5:58" ht="113.25" customHeight="1">
      <c r="E11" s="597"/>
      <c r="F11" s="592"/>
      <c r="G11" s="593"/>
      <c r="H11" s="564"/>
      <c r="I11" s="564"/>
      <c r="J11" s="564"/>
      <c r="K11" s="557"/>
      <c r="L11" s="557"/>
      <c r="M11" s="560"/>
      <c r="N11" s="139" t="s">
        <v>17</v>
      </c>
      <c r="O11" s="139" t="s">
        <v>18</v>
      </c>
      <c r="P11" s="144" t="s">
        <v>19</v>
      </c>
      <c r="Q11" s="560"/>
      <c r="R11" s="564"/>
      <c r="S11" s="573"/>
      <c r="T11" s="564"/>
      <c r="U11" s="580"/>
      <c r="V11" s="139" t="s">
        <v>20</v>
      </c>
      <c r="W11" s="68" t="s">
        <v>21</v>
      </c>
      <c r="X11" s="144" t="s">
        <v>20</v>
      </c>
      <c r="Y11" s="68" t="s">
        <v>21</v>
      </c>
      <c r="Z11" s="564"/>
      <c r="AA11" s="386" t="s">
        <v>710</v>
      </c>
      <c r="AB11" s="386" t="s">
        <v>711</v>
      </c>
      <c r="AC11" s="386" t="s">
        <v>712</v>
      </c>
    </row>
    <row r="12" spans="5:58" ht="18.75" customHeight="1">
      <c r="E12" s="119" t="s">
        <v>22</v>
      </c>
      <c r="F12" s="548" t="s">
        <v>23</v>
      </c>
      <c r="G12" s="549"/>
      <c r="H12" s="549"/>
      <c r="I12" s="549"/>
      <c r="J12" s="549"/>
      <c r="K12" s="549"/>
      <c r="L12" s="549"/>
      <c r="M12" s="549"/>
      <c r="N12" s="549"/>
      <c r="O12" s="549"/>
      <c r="P12" s="549"/>
      <c r="Q12" s="549"/>
      <c r="R12" s="549"/>
      <c r="S12" s="549"/>
      <c r="T12" s="549"/>
      <c r="U12" s="549"/>
      <c r="V12" s="549"/>
      <c r="W12" s="549"/>
      <c r="X12" s="549"/>
      <c r="Y12" s="549"/>
      <c r="Z12" s="549"/>
      <c r="AA12" s="549"/>
      <c r="AB12" s="549"/>
      <c r="AC12" s="550"/>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f>IFERROR(IF(COUNT(IndHUF!$AD$13),IF(IndHUF!$AD$13=0,"0",IndHUF!$AD$13),""),"")</f>
        <v>3</v>
      </c>
      <c r="I14" s="334">
        <f>+IF(COUNT(IndHUF!H20),IndHUF!H20,"")</f>
        <v>4620244</v>
      </c>
      <c r="J14" s="334" t="str">
        <f>+IF(COUNT(IndHUF!I20),IndHUF!I20,"")</f>
        <v/>
      </c>
      <c r="K14" s="132" t="str">
        <f>+IF(COUNT(IndHUF!J20),IndHUF!J20,"")</f>
        <v/>
      </c>
      <c r="L14" s="132">
        <f>+IF(COUNT(IndHUF!K20),IndHUF!K20,"")</f>
        <v>4620244</v>
      </c>
      <c r="M14" s="169">
        <f>+IFERROR(IF(COUNT(L14),ROUND(L14/'Shareholding Pattern'!$L$78*100,2),""),0)</f>
        <v>42.47</v>
      </c>
      <c r="N14" s="186">
        <f>+IF(COUNT(+IndHUF!M20),SUM(+IndHUF!M20),"")</f>
        <v>4620244</v>
      </c>
      <c r="O14" s="186" t="str">
        <f>+IF(COUNT(+IndHUF!N20),SUM(+IndHUF!N20),"")</f>
        <v/>
      </c>
      <c r="P14" s="334">
        <f>+IF(COUNT(IndHUF!O20),IndHUF!O20,"")</f>
        <v>4620244</v>
      </c>
      <c r="Q14" s="169">
        <f>+IF(COUNT(IndHUF!P20),IndHUF!P20,"")</f>
        <v>42.47</v>
      </c>
      <c r="R14" s="334" t="str">
        <f>+IF(COUNT(IndHUF!Q20),IndHUF!Q20,"")</f>
        <v/>
      </c>
      <c r="S14" s="334" t="str">
        <f>+IF(COUNT(IndHUF!R20),IndHUF!R20,"")</f>
        <v/>
      </c>
      <c r="T14" s="334" t="str">
        <f>+IF(COUNT(IndHUF!S20),IndHUF!S20,"")</f>
        <v/>
      </c>
      <c r="U14" s="133">
        <f>+IFERROR(IF(COUNT(L14,T14),ROUND(SUM(L14,T14)/SUM('Shareholding Pattern'!$L$78,'Shareholding Pattern'!$T$78)*100,2),""),0)</f>
        <v>42.47</v>
      </c>
      <c r="V14" s="207" t="str">
        <f>+IF(COUNT(IndHUF!U20),IndHUF!U20,"")</f>
        <v/>
      </c>
      <c r="W14" s="182" t="str">
        <f>+IFERROR(IF(COUNT(V14),ROUND(SUM(V14)/SUM(L14)*100,2),""),0)</f>
        <v/>
      </c>
      <c r="X14" s="207" t="str">
        <f>+IF(COUNT(IndHUF!W20),IndHUF!W20,"")</f>
        <v/>
      </c>
      <c r="Y14" s="133" t="str">
        <f>+IFERROR(IF(COUNT(X14),ROUND(SUM(X14)/SUM(L14)*100,2),""),0)</f>
        <v/>
      </c>
      <c r="Z14" s="334">
        <f>+IF(COUNT(IndHUF!Y20),IndHUF!Y20,"")</f>
        <v>4620244</v>
      </c>
      <c r="AA14" s="533"/>
      <c r="AB14" s="534"/>
      <c r="AC14" s="535"/>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36"/>
      <c r="AB15" s="537"/>
      <c r="AC15" s="538"/>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36"/>
      <c r="AB16" s="537"/>
      <c r="AC16" s="538"/>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36"/>
      <c r="AB17" s="537"/>
      <c r="AC17" s="538"/>
      <c r="AH17" t="s">
        <v>286</v>
      </c>
      <c r="AR17" t="s">
        <v>169</v>
      </c>
      <c r="AX17" t="s">
        <v>286</v>
      </c>
      <c r="AZ17" t="s">
        <v>332</v>
      </c>
      <c r="BF17" t="s">
        <v>315</v>
      </c>
    </row>
    <row r="18" spans="5:58" ht="20.100000000000001" customHeight="1">
      <c r="E18" s="558" t="s">
        <v>35</v>
      </c>
      <c r="F18" s="558"/>
      <c r="G18" s="558"/>
      <c r="H18" s="64">
        <f>+IFERROR(IF(COUNT(H14:H17),ROUND(SUM(H14:H17),0),""),"")</f>
        <v>3</v>
      </c>
      <c r="I18" s="64">
        <f t="shared" ref="I18:Z18" si="2">+IFERROR(IF(COUNT(I14:I17),ROUND(SUM(I14:I17),0),""),"")</f>
        <v>4620244</v>
      </c>
      <c r="J18" s="64" t="str">
        <f t="shared" si="2"/>
        <v/>
      </c>
      <c r="K18" s="4" t="str">
        <f t="shared" si="2"/>
        <v/>
      </c>
      <c r="L18" s="64">
        <f t="shared" si="2"/>
        <v>4620244</v>
      </c>
      <c r="M18" s="171">
        <f>+IFERROR(IF(COUNT(L18),ROUND(L18/'Shareholding Pattern'!$L$78*100,2),""),0)</f>
        <v>42.47</v>
      </c>
      <c r="N18" s="141">
        <f t="shared" si="2"/>
        <v>4620244</v>
      </c>
      <c r="O18" s="141" t="str">
        <f t="shared" si="2"/>
        <v/>
      </c>
      <c r="P18" s="64">
        <f t="shared" si="2"/>
        <v>4620244</v>
      </c>
      <c r="Q18" s="179">
        <f>IFERROR(IF(COUNT(P18),ROUND(P18/$P$79*100,2),""),0)</f>
        <v>42.47</v>
      </c>
      <c r="R18" s="64" t="str">
        <f t="shared" si="2"/>
        <v/>
      </c>
      <c r="S18" s="64" t="str">
        <f t="shared" si="2"/>
        <v/>
      </c>
      <c r="T18" s="64" t="str">
        <f t="shared" si="2"/>
        <v/>
      </c>
      <c r="U18" s="136">
        <f>+IFERROR(IF(COUNT(L18,T18),ROUND(SUM(L18,T18)/SUM('Shareholding Pattern'!$L$78,'Shareholding Pattern'!$T$78)*100,2),""),0)</f>
        <v>42.47</v>
      </c>
      <c r="V18" s="64" t="str">
        <f t="shared" si="2"/>
        <v/>
      </c>
      <c r="W18" s="183" t="str">
        <f>+IFERROR(IF(COUNT(V18),ROUND(SUM(V18)/SUM(L18)*100,2),""),0)</f>
        <v/>
      </c>
      <c r="X18" s="64" t="str">
        <f t="shared" si="2"/>
        <v/>
      </c>
      <c r="Y18" s="137" t="str">
        <f>+IFERROR(IF(COUNT(X18),ROUND(SUM(X18)/SUM(L18)*100,2),""),0)</f>
        <v/>
      </c>
      <c r="Z18" s="64">
        <f t="shared" si="2"/>
        <v>4620244</v>
      </c>
      <c r="AA18" s="539"/>
      <c r="AB18" s="540"/>
      <c r="AC18" s="541"/>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39"/>
      <c r="AB19" s="540"/>
      <c r="AC19" s="541"/>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36"/>
      <c r="AB20" s="537"/>
      <c r="AC20" s="538"/>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36"/>
      <c r="AB21" s="537"/>
      <c r="AC21" s="538"/>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36"/>
      <c r="AB22" s="537"/>
      <c r="AC22" s="538"/>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36"/>
      <c r="AB23" s="537"/>
      <c r="AC23" s="538"/>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36"/>
      <c r="AB24" s="537"/>
      <c r="AC24" s="538"/>
      <c r="AH24" t="s">
        <v>289</v>
      </c>
      <c r="AR24" t="s">
        <v>175</v>
      </c>
    </row>
    <row r="25" spans="5:58" ht="20.100000000000001" customHeight="1">
      <c r="E25" s="558" t="s">
        <v>43</v>
      </c>
      <c r="F25" s="558"/>
      <c r="G25" s="558"/>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39"/>
      <c r="AB25" s="540"/>
      <c r="AC25" s="541"/>
      <c r="AR25" t="s">
        <v>176</v>
      </c>
    </row>
    <row r="26" spans="5:58" ht="36.75" customHeight="1">
      <c r="E26" s="559" t="s">
        <v>88</v>
      </c>
      <c r="F26" s="559"/>
      <c r="G26" s="559"/>
      <c r="H26" s="158">
        <f t="shared" ref="H26:Z26" si="6">+IFERROR(IF(COUNT(H18,H25),ROUND(SUM(H18,H25),0),""),"")</f>
        <v>3</v>
      </c>
      <c r="I26" s="158">
        <f t="shared" si="6"/>
        <v>4620244</v>
      </c>
      <c r="J26" s="158" t="str">
        <f t="shared" si="6"/>
        <v/>
      </c>
      <c r="K26" s="156" t="str">
        <f t="shared" si="6"/>
        <v/>
      </c>
      <c r="L26" s="158">
        <f t="shared" si="6"/>
        <v>4620244</v>
      </c>
      <c r="M26" s="171">
        <f>+IFERROR(IF(COUNT(L26),ROUND(L26/'Shareholding Pattern'!$L$78*100,2),""),0)</f>
        <v>42.47</v>
      </c>
      <c r="N26" s="157">
        <f t="shared" si="6"/>
        <v>4620244</v>
      </c>
      <c r="O26" s="157" t="str">
        <f t="shared" si="6"/>
        <v/>
      </c>
      <c r="P26" s="158">
        <f t="shared" si="6"/>
        <v>4620244</v>
      </c>
      <c r="Q26" s="179">
        <f>IFERROR(IF(COUNT(P26),ROUND(P26/$P$79*100,2),""),0)</f>
        <v>42.47</v>
      </c>
      <c r="R26" s="336" t="str">
        <f t="shared" si="6"/>
        <v/>
      </c>
      <c r="S26" s="336" t="str">
        <f t="shared" si="6"/>
        <v/>
      </c>
      <c r="T26" s="158" t="str">
        <f t="shared" si="6"/>
        <v/>
      </c>
      <c r="U26" s="136">
        <f>+IFERROR(IF(COUNT(L26,T26),ROUND(SUM(L26,T26)/SUM('Shareholding Pattern'!$L$78,'Shareholding Pattern'!$T$78)*100,2),""),0)</f>
        <v>42.47</v>
      </c>
      <c r="V26" s="158" t="str">
        <f t="shared" si="6"/>
        <v/>
      </c>
      <c r="W26" s="183" t="str">
        <f>+IFERROR(IF(COUNT(V26),ROUND(SUM(V26)/SUM(L26)*100,2),""),0)</f>
        <v/>
      </c>
      <c r="X26" s="158" t="str">
        <f t="shared" si="6"/>
        <v/>
      </c>
      <c r="Y26" s="137" t="str">
        <f t="shared" si="4"/>
        <v/>
      </c>
      <c r="Z26" s="158">
        <f t="shared" si="6"/>
        <v>4620244</v>
      </c>
      <c r="AA26" s="542"/>
      <c r="AB26" s="543"/>
      <c r="AC26" s="544"/>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551" t="s">
        <v>655</v>
      </c>
      <c r="G29" s="552"/>
      <c r="H29" s="552"/>
      <c r="I29" s="552"/>
      <c r="J29" s="552"/>
      <c r="K29" s="552"/>
      <c r="L29" s="552"/>
      <c r="M29" s="552"/>
      <c r="N29" s="552"/>
      <c r="O29" s="552"/>
      <c r="P29" s="552"/>
      <c r="Q29" s="552"/>
      <c r="R29" s="552"/>
      <c r="S29" s="552"/>
      <c r="T29" s="552"/>
      <c r="U29" s="552"/>
      <c r="V29" s="552"/>
      <c r="W29" s="552"/>
      <c r="X29" s="552"/>
      <c r="Y29" s="552"/>
      <c r="Z29" s="552"/>
      <c r="AA29" s="552"/>
      <c r="AB29" s="552"/>
      <c r="AC29" s="553"/>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65"/>
      <c r="Y30" s="566"/>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67"/>
      <c r="Y31" s="568"/>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67"/>
      <c r="Y32" s="568"/>
      <c r="Z32" s="277"/>
      <c r="AA32" s="277"/>
      <c r="AB32" s="277"/>
      <c r="AC32" s="277"/>
      <c r="AH32" t="s">
        <v>799</v>
      </c>
      <c r="AR32" t="s">
        <v>179</v>
      </c>
      <c r="AX32" t="s">
        <v>799</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67"/>
      <c r="Y33" s="568"/>
      <c r="Z33" s="277"/>
      <c r="AA33" s="277"/>
      <c r="AB33" s="277"/>
      <c r="AC33" s="277"/>
      <c r="AH33" t="s">
        <v>294</v>
      </c>
      <c r="AR33" t="s">
        <v>719</v>
      </c>
      <c r="AX33" t="s">
        <v>294</v>
      </c>
      <c r="AZ33" t="s">
        <v>745</v>
      </c>
      <c r="BF33" t="s">
        <v>744</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67"/>
      <c r="Y34" s="568"/>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67"/>
      <c r="Y35" s="568"/>
      <c r="Z35" s="277"/>
      <c r="AA35" s="277"/>
      <c r="AB35" s="277"/>
      <c r="AC35" s="277"/>
      <c r="AH35" t="s">
        <v>296</v>
      </c>
      <c r="AR35" t="s">
        <v>182</v>
      </c>
      <c r="AX35" t="s">
        <v>296</v>
      </c>
      <c r="AZ35" t="s">
        <v>210</v>
      </c>
      <c r="BF35" t="s">
        <v>313</v>
      </c>
    </row>
    <row r="36" spans="5:58" ht="20.100000000000001" customHeight="1">
      <c r="E36" s="109" t="s">
        <v>51</v>
      </c>
      <c r="F36" s="381" t="s">
        <v>652</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67"/>
      <c r="Y36" s="568"/>
      <c r="Z36" s="277"/>
      <c r="AA36" s="277"/>
      <c r="AB36" s="277"/>
      <c r="AC36" s="277"/>
      <c r="AH36" t="s">
        <v>826</v>
      </c>
      <c r="AR36" t="s">
        <v>720</v>
      </c>
      <c r="AX36" t="s">
        <v>826</v>
      </c>
      <c r="AZ36" t="s">
        <v>747</v>
      </c>
      <c r="BF36" t="s">
        <v>746</v>
      </c>
    </row>
    <row r="37" spans="5:58" ht="20.100000000000001" customHeight="1">
      <c r="E37" s="109" t="s">
        <v>53</v>
      </c>
      <c r="F37" s="387" t="s">
        <v>653</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67"/>
      <c r="Y37" s="568"/>
      <c r="Z37" s="277"/>
      <c r="AA37" s="277"/>
      <c r="AB37" s="277"/>
      <c r="AC37" s="277"/>
      <c r="AH37" t="s">
        <v>827</v>
      </c>
      <c r="AR37" t="s">
        <v>721</v>
      </c>
      <c r="AX37" t="s">
        <v>827</v>
      </c>
      <c r="AZ37" t="s">
        <v>749</v>
      </c>
      <c r="BF37" t="s">
        <v>748</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67"/>
      <c r="Y38" s="568"/>
      <c r="Z38" s="277"/>
      <c r="AA38" s="277"/>
      <c r="AB38" s="277"/>
      <c r="AC38" s="277"/>
      <c r="AH38" t="s">
        <v>197</v>
      </c>
      <c r="AR38" t="s">
        <v>183</v>
      </c>
      <c r="AX38" t="s">
        <v>197</v>
      </c>
      <c r="AZ38" t="s">
        <v>331</v>
      </c>
      <c r="BF38" t="s">
        <v>314</v>
      </c>
    </row>
    <row r="39" spans="5:58" ht="20.100000000000001" customHeight="1">
      <c r="E39" s="109" t="s">
        <v>670</v>
      </c>
      <c r="F39" s="388" t="s">
        <v>654</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67"/>
      <c r="Y39" s="568"/>
      <c r="Z39" s="277"/>
      <c r="AA39" s="277"/>
      <c r="AB39" s="277"/>
      <c r="AC39" s="277"/>
      <c r="AH39" t="s">
        <v>654</v>
      </c>
      <c r="AR39" t="s">
        <v>722</v>
      </c>
      <c r="AX39" t="s">
        <v>654</v>
      </c>
      <c r="AZ39" t="s">
        <v>752</v>
      </c>
      <c r="BF39" t="s">
        <v>750</v>
      </c>
    </row>
    <row r="40" spans="5:58" ht="20.100000000000001" customHeight="1">
      <c r="E40" s="115" t="s">
        <v>671</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67"/>
      <c r="Y40" s="568"/>
      <c r="Z40" s="277"/>
      <c r="AA40" s="277"/>
      <c r="AB40" s="277"/>
      <c r="AC40" s="277"/>
      <c r="AH40" t="s">
        <v>297</v>
      </c>
      <c r="AR40" t="s">
        <v>723</v>
      </c>
      <c r="AX40" t="s">
        <v>297</v>
      </c>
      <c r="AZ40" t="s">
        <v>753</v>
      </c>
      <c r="BF40" t="s">
        <v>751</v>
      </c>
    </row>
    <row r="41" spans="5:58" ht="20.100000000000001" customHeight="1">
      <c r="E41" s="558" t="s">
        <v>56</v>
      </c>
      <c r="F41" s="558"/>
      <c r="G41" s="558"/>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69"/>
      <c r="Y41" s="570"/>
      <c r="Z41" s="64" t="str">
        <f>+IFERROR(IF(COUNT(Z30:Z40),ROUND(SUM(Z30:Z40),0),""),"")</f>
        <v/>
      </c>
      <c r="AA41" s="64" t="str">
        <f t="shared" ref="AA41:AC41" si="12">+IFERROR(IF(COUNT(AA30:AA40),ROUND(SUM(AA30:AA40),0),""),"")</f>
        <v/>
      </c>
      <c r="AB41" s="64" t="str">
        <f t="shared" si="12"/>
        <v/>
      </c>
      <c r="AC41" s="64" t="str">
        <f t="shared" si="12"/>
        <v/>
      </c>
      <c r="AR41" t="s">
        <v>805</v>
      </c>
    </row>
    <row r="42" spans="5:58" ht="20.100000000000001" customHeight="1">
      <c r="E42" s="107" t="s">
        <v>36</v>
      </c>
      <c r="F42" s="554" t="s">
        <v>656</v>
      </c>
      <c r="G42" s="555"/>
      <c r="H42" s="555"/>
      <c r="I42" s="555"/>
      <c r="J42" s="555"/>
      <c r="K42" s="555"/>
      <c r="L42" s="555"/>
      <c r="M42" s="555"/>
      <c r="N42" s="555"/>
      <c r="O42" s="555"/>
      <c r="P42" s="555"/>
      <c r="Q42" s="555"/>
      <c r="R42" s="555"/>
      <c r="S42" s="555"/>
      <c r="T42" s="555"/>
      <c r="U42" s="555"/>
      <c r="V42" s="555"/>
      <c r="W42" s="555"/>
      <c r="X42" s="555"/>
      <c r="Y42" s="555"/>
      <c r="Z42" s="555"/>
      <c r="AA42" s="555"/>
      <c r="AB42" s="555"/>
      <c r="AC42" s="556"/>
    </row>
    <row r="43" spans="5:58" ht="20.100000000000001" customHeight="1">
      <c r="E43" s="109" t="s">
        <v>26</v>
      </c>
      <c r="F43" s="389" t="s">
        <v>657</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65"/>
      <c r="Y43" s="566"/>
      <c r="Z43" s="277"/>
      <c r="AA43" s="277"/>
      <c r="AB43" s="277"/>
      <c r="AC43" s="277"/>
      <c r="AH43" t="s">
        <v>657</v>
      </c>
      <c r="AR43" t="s">
        <v>724</v>
      </c>
      <c r="AX43" t="s">
        <v>657</v>
      </c>
      <c r="AZ43" t="s">
        <v>755</v>
      </c>
      <c r="BF43" t="s">
        <v>754</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67"/>
      <c r="Y44" s="568"/>
      <c r="Z44" s="277"/>
      <c r="AA44" s="277"/>
      <c r="AB44" s="277"/>
      <c r="AC44" s="277"/>
      <c r="AH44" t="s">
        <v>292</v>
      </c>
      <c r="AR44" t="s">
        <v>180</v>
      </c>
      <c r="AX44" t="s">
        <v>292</v>
      </c>
      <c r="AZ44" t="s">
        <v>208</v>
      </c>
      <c r="BF44" t="s">
        <v>311</v>
      </c>
    </row>
    <row r="45" spans="5:58" ht="20.100000000000001" customHeight="1">
      <c r="E45" s="109" t="s">
        <v>30</v>
      </c>
      <c r="F45" s="390" t="s">
        <v>653</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67"/>
      <c r="Y45" s="568"/>
      <c r="Z45" s="277"/>
      <c r="AA45" s="277"/>
      <c r="AB45" s="277"/>
      <c r="AC45" s="277"/>
      <c r="AH45" t="s">
        <v>691</v>
      </c>
      <c r="AR45" t="s">
        <v>725</v>
      </c>
      <c r="AX45" t="s">
        <v>691</v>
      </c>
      <c r="AZ45" t="s">
        <v>757</v>
      </c>
      <c r="BF45" t="s">
        <v>756</v>
      </c>
    </row>
    <row r="46" spans="5:58" ht="20.100000000000001" customHeight="1">
      <c r="E46" s="109" t="s">
        <v>32</v>
      </c>
      <c r="F46" s="233" t="s">
        <v>648</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67"/>
      <c r="Y46" s="568"/>
      <c r="Z46" s="277"/>
      <c r="AA46" s="277"/>
      <c r="AB46" s="277"/>
      <c r="AC46" s="277"/>
      <c r="AH46" t="s">
        <v>293</v>
      </c>
      <c r="AR46" t="s">
        <v>726</v>
      </c>
      <c r="AX46" t="s">
        <v>293</v>
      </c>
      <c r="AZ46" t="s">
        <v>759</v>
      </c>
      <c r="BF46" t="s">
        <v>758</v>
      </c>
    </row>
    <row r="47" spans="5:58" ht="20.100000000000001" customHeight="1">
      <c r="E47" s="109" t="s">
        <v>42</v>
      </c>
      <c r="F47" s="391" t="s">
        <v>658</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67"/>
      <c r="Y47" s="568"/>
      <c r="Z47" s="277"/>
      <c r="AA47" s="277"/>
      <c r="AB47" s="277"/>
      <c r="AC47" s="277"/>
      <c r="AH47" t="s">
        <v>694</v>
      </c>
      <c r="AR47" t="s">
        <v>727</v>
      </c>
      <c r="AX47" t="s">
        <v>694</v>
      </c>
      <c r="AZ47" t="s">
        <v>761</v>
      </c>
      <c r="BF47" t="s">
        <v>760</v>
      </c>
    </row>
    <row r="48" spans="5:58" ht="30">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67"/>
      <c r="Y48" s="568"/>
      <c r="Z48" s="277"/>
      <c r="AA48" s="277"/>
      <c r="AB48" s="277"/>
      <c r="AC48" s="277"/>
      <c r="AH48" t="s">
        <v>798</v>
      </c>
      <c r="AR48" t="s">
        <v>184</v>
      </c>
      <c r="AX48" t="s">
        <v>798</v>
      </c>
      <c r="AZ48" t="s">
        <v>763</v>
      </c>
      <c r="BF48" t="s">
        <v>762</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67"/>
      <c r="Y49" s="568"/>
      <c r="Z49" s="277"/>
      <c r="AA49" s="277"/>
      <c r="AB49" s="277"/>
      <c r="AC49" s="277"/>
      <c r="AH49" t="s">
        <v>828</v>
      </c>
      <c r="AR49" t="s">
        <v>728</v>
      </c>
      <c r="AX49" t="s">
        <v>828</v>
      </c>
      <c r="AZ49" t="s">
        <v>765</v>
      </c>
      <c r="BF49" t="s">
        <v>764</v>
      </c>
    </row>
    <row r="50" spans="5:58" ht="20.100000000000001" customHeight="1">
      <c r="E50" s="558" t="s">
        <v>60</v>
      </c>
      <c r="F50" s="558"/>
      <c r="G50" s="558"/>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69"/>
      <c r="Y50" s="570"/>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838</v>
      </c>
    </row>
    <row r="51" spans="5:58" ht="20.100000000000001" customHeight="1">
      <c r="E51" s="107" t="s">
        <v>672</v>
      </c>
      <c r="F51" s="554" t="s">
        <v>659</v>
      </c>
      <c r="G51" s="555"/>
      <c r="H51" s="555"/>
      <c r="I51" s="555"/>
      <c r="J51" s="555"/>
      <c r="K51" s="555"/>
      <c r="L51" s="555"/>
      <c r="M51" s="555"/>
      <c r="N51" s="555"/>
      <c r="O51" s="555"/>
      <c r="P51" s="555"/>
      <c r="Q51" s="555"/>
      <c r="R51" s="555"/>
      <c r="S51" s="555"/>
      <c r="T51" s="555"/>
      <c r="U51" s="555"/>
      <c r="V51" s="555"/>
      <c r="W51" s="555"/>
      <c r="X51" s="555"/>
      <c r="Y51" s="555"/>
      <c r="Z51" s="555"/>
      <c r="AA51" s="555"/>
      <c r="AB51" s="555"/>
      <c r="AC51" s="556"/>
    </row>
    <row r="52" spans="5:58" ht="20.100000000000001" customHeight="1">
      <c r="E52" s="378" t="s">
        <v>26</v>
      </c>
      <c r="F52" s="407" t="s">
        <v>649</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65"/>
      <c r="Y52" s="566"/>
      <c r="Z52" s="277"/>
      <c r="AA52" s="277"/>
      <c r="AB52" s="277"/>
      <c r="AC52" s="277"/>
      <c r="AH52" t="s">
        <v>194</v>
      </c>
      <c r="AR52" t="s">
        <v>729</v>
      </c>
      <c r="AX52" t="s">
        <v>194</v>
      </c>
      <c r="AZ52" t="s">
        <v>767</v>
      </c>
      <c r="BF52" t="s">
        <v>766</v>
      </c>
    </row>
    <row r="53" spans="5:58" ht="20.100000000000001" customHeight="1">
      <c r="E53" s="379" t="s">
        <v>28</v>
      </c>
      <c r="F53" s="393" t="s">
        <v>660</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67"/>
      <c r="Y53" s="568"/>
      <c r="Z53" s="277"/>
      <c r="AA53" s="277"/>
      <c r="AB53" s="277"/>
      <c r="AC53" s="277"/>
      <c r="AH53" t="s">
        <v>829</v>
      </c>
      <c r="AR53" t="s">
        <v>730</v>
      </c>
      <c r="AX53" t="s">
        <v>829</v>
      </c>
      <c r="AZ53" t="s">
        <v>769</v>
      </c>
      <c r="BF53" t="s">
        <v>768</v>
      </c>
    </row>
    <row r="54" spans="5:58" ht="30">
      <c r="E54" s="380" t="s">
        <v>30</v>
      </c>
      <c r="F54" s="394" t="s">
        <v>661</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67"/>
      <c r="Y54" s="568"/>
      <c r="Z54" s="277"/>
      <c r="AA54" s="277"/>
      <c r="AB54" s="277"/>
      <c r="AC54" s="277"/>
      <c r="AH54" t="s">
        <v>830</v>
      </c>
      <c r="AR54" t="s">
        <v>731</v>
      </c>
      <c r="AX54" t="s">
        <v>830</v>
      </c>
      <c r="AZ54" t="s">
        <v>771</v>
      </c>
      <c r="BF54" t="s">
        <v>770</v>
      </c>
    </row>
    <row r="55" spans="5:58" ht="20.100000000000001" customHeight="1">
      <c r="E55" s="558" t="s">
        <v>65</v>
      </c>
      <c r="F55" s="558"/>
      <c r="G55" s="558"/>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67"/>
      <c r="Y55" s="568"/>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673</v>
      </c>
      <c r="F56" s="231" t="s">
        <v>61</v>
      </c>
      <c r="G56" s="160"/>
      <c r="H56" s="338"/>
      <c r="I56" s="338"/>
      <c r="J56" s="338"/>
      <c r="K56" s="160"/>
      <c r="L56" s="160"/>
      <c r="M56" s="161"/>
      <c r="N56" s="162"/>
      <c r="O56" s="162"/>
      <c r="P56" s="338"/>
      <c r="Q56" s="161"/>
      <c r="R56" s="338"/>
      <c r="S56" s="338"/>
      <c r="T56" s="338"/>
      <c r="U56" s="160"/>
      <c r="V56" s="162"/>
      <c r="W56" s="163"/>
      <c r="X56" s="567"/>
      <c r="Y56" s="568"/>
      <c r="Z56" s="402"/>
      <c r="AA56" s="145"/>
      <c r="AB56" s="145"/>
      <c r="AC56" s="343"/>
    </row>
    <row r="57" spans="5:58" ht="51.75" customHeight="1">
      <c r="E57" s="377" t="s">
        <v>26</v>
      </c>
      <c r="F57" s="375" t="s">
        <v>662</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67"/>
      <c r="Y57" s="568"/>
      <c r="Z57" s="277"/>
      <c r="AA57" s="277"/>
      <c r="AB57" s="277"/>
      <c r="AC57" s="277"/>
      <c r="AH57" t="s">
        <v>831</v>
      </c>
      <c r="AR57" t="s">
        <v>732</v>
      </c>
      <c r="AX57" t="s">
        <v>831</v>
      </c>
      <c r="AZ57" t="s">
        <v>773</v>
      </c>
      <c r="BF57" t="s">
        <v>772</v>
      </c>
    </row>
    <row r="58" spans="5:58" ht="51.75" customHeight="1">
      <c r="E58" s="377" t="s">
        <v>28</v>
      </c>
      <c r="F58" s="375" t="s">
        <v>663</v>
      </c>
      <c r="H58" s="277">
        <v>2</v>
      </c>
      <c r="I58" s="277">
        <v>1485</v>
      </c>
      <c r="J58" s="277"/>
      <c r="K58" s="277"/>
      <c r="L58" s="217">
        <f t="shared" ref="L58:L69" si="40">+IFERROR(IF(COUNT(I58:K58),ROUND(SUM(I58:K58),0),""),"")</f>
        <v>1485</v>
      </c>
      <c r="M58" s="408">
        <f>+IFERROR(IF(COUNT(L58),ROUND(L58/'Shareholding Pattern'!$L$78*100,2),""),"")</f>
        <v>0.01</v>
      </c>
      <c r="N58" s="277">
        <v>1485</v>
      </c>
      <c r="O58" s="277"/>
      <c r="P58" s="217">
        <f t="shared" si="38"/>
        <v>1485</v>
      </c>
      <c r="Q58" s="176">
        <f>+IFERROR(IF(COUNT(P58),ROUND(P58/'Shareholding Pattern'!$P$79*100,2),""),"")</f>
        <v>0.01</v>
      </c>
      <c r="R58" s="277"/>
      <c r="S58" s="277"/>
      <c r="T58" s="217" t="str">
        <f t="shared" ref="T58:T69" si="41">+IFERROR(IF(COUNT(R58:S58),ROUND(SUM(R58:S58),0),""),"")</f>
        <v/>
      </c>
      <c r="U58" s="218">
        <f>+IFERROR(IF(COUNT(L58,T58),ROUND(SUM(L58,T58)/SUM('Shareholding Pattern'!$L$78,'Shareholding Pattern'!$T$78)*100,2),""),"")</f>
        <v>0.01</v>
      </c>
      <c r="V58" s="277"/>
      <c r="W58" s="182" t="str">
        <f t="shared" si="39"/>
        <v/>
      </c>
      <c r="X58" s="567"/>
      <c r="Y58" s="568"/>
      <c r="Z58" s="277">
        <v>1485</v>
      </c>
      <c r="AA58" s="277">
        <v>0</v>
      </c>
      <c r="AB58" s="277">
        <v>0</v>
      </c>
      <c r="AC58" s="277">
        <v>0</v>
      </c>
      <c r="AH58" t="s">
        <v>832</v>
      </c>
      <c r="AR58" t="s">
        <v>733</v>
      </c>
      <c r="AX58" t="s">
        <v>832</v>
      </c>
      <c r="AZ58" t="s">
        <v>775</v>
      </c>
      <c r="BF58" t="s">
        <v>774</v>
      </c>
    </row>
    <row r="59" spans="5:58" ht="51.75" customHeight="1">
      <c r="E59" s="377" t="s">
        <v>30</v>
      </c>
      <c r="F59" s="375" t="s">
        <v>664</v>
      </c>
      <c r="H59" s="277">
        <v>1</v>
      </c>
      <c r="I59" s="277">
        <v>570</v>
      </c>
      <c r="J59" s="277"/>
      <c r="K59" s="277"/>
      <c r="L59" s="217">
        <f t="shared" si="40"/>
        <v>570</v>
      </c>
      <c r="M59" s="408">
        <f>+IFERROR(IF(COUNT(L59),ROUND(L59/'Shareholding Pattern'!$L$78*100,2),""),"")</f>
        <v>0.01</v>
      </c>
      <c r="N59" s="277">
        <v>570</v>
      </c>
      <c r="O59" s="277"/>
      <c r="P59" s="217">
        <f t="shared" si="38"/>
        <v>570</v>
      </c>
      <c r="Q59" s="176">
        <f>+IFERROR(IF(COUNT(P59),ROUND(P59/'Shareholding Pattern'!$P$79*100,2),""),"")</f>
        <v>0.01</v>
      </c>
      <c r="R59" s="277"/>
      <c r="S59" s="277"/>
      <c r="T59" s="217" t="str">
        <f t="shared" si="41"/>
        <v/>
      </c>
      <c r="U59" s="218">
        <f>+IFERROR(IF(COUNT(L59,T59),ROUND(SUM(L59,T59)/SUM('Shareholding Pattern'!$L$78,'Shareholding Pattern'!$T$78)*100,2),""),"")</f>
        <v>0.01</v>
      </c>
      <c r="V59" s="277"/>
      <c r="W59" s="182" t="str">
        <f t="shared" si="39"/>
        <v/>
      </c>
      <c r="X59" s="567"/>
      <c r="Y59" s="568"/>
      <c r="Z59" s="277">
        <v>570</v>
      </c>
      <c r="AA59" s="277">
        <v>0</v>
      </c>
      <c r="AB59" s="277">
        <v>0</v>
      </c>
      <c r="AC59" s="277">
        <v>0</v>
      </c>
      <c r="AH59" t="s">
        <v>664</v>
      </c>
      <c r="AR59" t="s">
        <v>734</v>
      </c>
      <c r="AX59" t="s">
        <v>664</v>
      </c>
      <c r="AZ59" t="s">
        <v>777</v>
      </c>
      <c r="BF59" t="s">
        <v>776</v>
      </c>
    </row>
    <row r="60" spans="5:58" ht="51.75" customHeight="1">
      <c r="E60" s="377" t="s">
        <v>32</v>
      </c>
      <c r="F60" s="375" t="s">
        <v>665</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67"/>
      <c r="Y60" s="568"/>
      <c r="Z60" s="277"/>
      <c r="AA60" s="277"/>
      <c r="AB60" s="277"/>
      <c r="AC60" s="277"/>
      <c r="AH60" t="s">
        <v>833</v>
      </c>
      <c r="AR60" t="s">
        <v>735</v>
      </c>
      <c r="AX60" t="s">
        <v>833</v>
      </c>
      <c r="AZ60" t="s">
        <v>779</v>
      </c>
      <c r="BF60" t="s">
        <v>778</v>
      </c>
    </row>
    <row r="61" spans="5:58" ht="51.75" customHeight="1">
      <c r="E61" s="377" t="s">
        <v>42</v>
      </c>
      <c r="F61" s="375" t="s">
        <v>666</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67"/>
      <c r="Y61" s="568"/>
      <c r="Z61" s="277"/>
      <c r="AA61" s="277"/>
      <c r="AB61" s="277"/>
      <c r="AC61" s="277"/>
      <c r="AH61" t="s">
        <v>834</v>
      </c>
      <c r="AR61" t="s">
        <v>736</v>
      </c>
      <c r="AX61" t="s">
        <v>834</v>
      </c>
      <c r="AZ61" t="s">
        <v>781</v>
      </c>
      <c r="BF61" t="s">
        <v>780</v>
      </c>
    </row>
    <row r="62" spans="5:58" ht="51.75" customHeight="1">
      <c r="E62" s="377" t="s">
        <v>50</v>
      </c>
      <c r="F62" s="398" t="s">
        <v>667</v>
      </c>
      <c r="H62" s="277">
        <v>1</v>
      </c>
      <c r="I62" s="277">
        <v>78691</v>
      </c>
      <c r="J62" s="277"/>
      <c r="K62" s="277"/>
      <c r="L62" s="217">
        <f t="shared" si="40"/>
        <v>78691</v>
      </c>
      <c r="M62" s="408">
        <f>+IFERROR(IF(COUNT(L62),ROUND(L62/'Shareholding Pattern'!$L$78*100,2),""),"")</f>
        <v>0.72</v>
      </c>
      <c r="N62" s="277">
        <v>78691</v>
      </c>
      <c r="O62" s="277"/>
      <c r="P62" s="217">
        <f t="shared" si="38"/>
        <v>78691</v>
      </c>
      <c r="Q62" s="176">
        <f>+IFERROR(IF(COUNT(P62),ROUND(P62/'Shareholding Pattern'!$P$79*100,2),""),"")</f>
        <v>0.72</v>
      </c>
      <c r="R62" s="277"/>
      <c r="S62" s="277"/>
      <c r="T62" s="217" t="str">
        <f t="shared" si="41"/>
        <v/>
      </c>
      <c r="U62" s="218">
        <f>+IFERROR(IF(COUNT(L62,T62),ROUND(SUM(L62,T62)/SUM('Shareholding Pattern'!$L$78,'Shareholding Pattern'!$T$78)*100,2),""),"")</f>
        <v>0.72</v>
      </c>
      <c r="V62" s="277"/>
      <c r="W62" s="182" t="str">
        <f t="shared" si="39"/>
        <v/>
      </c>
      <c r="X62" s="567"/>
      <c r="Y62" s="568"/>
      <c r="Z62" s="277">
        <v>78691</v>
      </c>
      <c r="AA62" s="277">
        <v>0</v>
      </c>
      <c r="AB62" s="277">
        <v>0</v>
      </c>
      <c r="AC62" s="277">
        <v>0</v>
      </c>
      <c r="AH62" t="s">
        <v>835</v>
      </c>
      <c r="AR62" t="s">
        <v>737</v>
      </c>
      <c r="AX62" t="s">
        <v>835</v>
      </c>
      <c r="AZ62" t="s">
        <v>783</v>
      </c>
      <c r="BF62" t="s">
        <v>782</v>
      </c>
    </row>
    <row r="63" spans="5:58" ht="51.75" customHeight="1">
      <c r="E63" s="377" t="s">
        <v>51</v>
      </c>
      <c r="F63" s="375" t="s">
        <v>650</v>
      </c>
      <c r="H63" s="277">
        <v>6690</v>
      </c>
      <c r="I63" s="277">
        <v>3643074</v>
      </c>
      <c r="J63" s="277"/>
      <c r="K63" s="277"/>
      <c r="L63" s="217">
        <f t="shared" si="40"/>
        <v>3643074</v>
      </c>
      <c r="M63" s="408">
        <f>+IFERROR(IF(COUNT(L63),ROUND(L63/'Shareholding Pattern'!$L$78*100,2),""),"")</f>
        <v>33.49</v>
      </c>
      <c r="N63" s="277">
        <v>3643074</v>
      </c>
      <c r="O63" s="277"/>
      <c r="P63" s="217">
        <f t="shared" si="38"/>
        <v>3643074</v>
      </c>
      <c r="Q63" s="176">
        <f>+IFERROR(IF(COUNT(P63),ROUND(P63/'Shareholding Pattern'!$P$79*100,2),""),"")</f>
        <v>33.49</v>
      </c>
      <c r="R63" s="277"/>
      <c r="S63" s="277"/>
      <c r="T63" s="217" t="str">
        <f t="shared" si="41"/>
        <v/>
      </c>
      <c r="U63" s="218">
        <f>+IFERROR(IF(COUNT(L63,T63),ROUND(SUM(L63,T63)/SUM('Shareholding Pattern'!$L$78,'Shareholding Pattern'!$T$78)*100,2),""),"")</f>
        <v>33.49</v>
      </c>
      <c r="V63" s="277"/>
      <c r="W63" s="182" t="str">
        <f t="shared" si="39"/>
        <v/>
      </c>
      <c r="X63" s="567"/>
      <c r="Y63" s="568"/>
      <c r="Z63" s="277">
        <v>3605690</v>
      </c>
      <c r="AA63" s="277">
        <v>0</v>
      </c>
      <c r="AB63" s="277">
        <v>0</v>
      </c>
      <c r="AC63" s="277">
        <v>0</v>
      </c>
      <c r="AH63" t="s">
        <v>195</v>
      </c>
      <c r="AR63" t="s">
        <v>738</v>
      </c>
      <c r="AX63" t="s">
        <v>195</v>
      </c>
      <c r="AZ63" t="s">
        <v>785</v>
      </c>
      <c r="BF63" t="s">
        <v>784</v>
      </c>
    </row>
    <row r="64" spans="5:58" ht="43.5" customHeight="1">
      <c r="E64" s="377" t="s">
        <v>53</v>
      </c>
      <c r="F64" s="234" t="s">
        <v>651</v>
      </c>
      <c r="H64" s="277">
        <v>4</v>
      </c>
      <c r="I64" s="277">
        <v>1315705</v>
      </c>
      <c r="J64" s="277"/>
      <c r="K64" s="277"/>
      <c r="L64" s="217">
        <f t="shared" si="40"/>
        <v>1315705</v>
      </c>
      <c r="M64" s="408">
        <f>+IFERROR(IF(COUNT(L64),ROUND(L64/'Shareholding Pattern'!$L$78*100,2),""),"")</f>
        <v>12.09</v>
      </c>
      <c r="N64" s="277">
        <v>1315705</v>
      </c>
      <c r="O64" s="277"/>
      <c r="P64" s="217">
        <f t="shared" si="38"/>
        <v>1315705</v>
      </c>
      <c r="Q64" s="176">
        <f>+IFERROR(IF(COUNT(P64),ROUND(P64/'Shareholding Pattern'!$P$79*100,2),""),"")</f>
        <v>12.09</v>
      </c>
      <c r="R64" s="277"/>
      <c r="S64" s="277"/>
      <c r="T64" s="217" t="str">
        <f t="shared" si="41"/>
        <v/>
      </c>
      <c r="U64" s="218">
        <f>+IFERROR(IF(COUNT(L64,T64),ROUND(SUM(L64,T64)/SUM('Shareholding Pattern'!$L$78,'Shareholding Pattern'!$T$78)*100,2),""),"")</f>
        <v>12.09</v>
      </c>
      <c r="V64" s="277"/>
      <c r="W64" s="182" t="str">
        <f t="shared" si="39"/>
        <v/>
      </c>
      <c r="X64" s="567"/>
      <c r="Y64" s="568"/>
      <c r="Z64" s="277">
        <v>1315705</v>
      </c>
      <c r="AA64" s="277">
        <v>0</v>
      </c>
      <c r="AB64" s="277">
        <v>0</v>
      </c>
      <c r="AC64" s="277">
        <v>0</v>
      </c>
      <c r="AH64" t="s">
        <v>196</v>
      </c>
      <c r="AR64" t="s">
        <v>739</v>
      </c>
      <c r="AX64" t="s">
        <v>196</v>
      </c>
      <c r="AZ64" t="s">
        <v>787</v>
      </c>
      <c r="BF64" t="s">
        <v>786</v>
      </c>
    </row>
    <row r="65" spans="5:58" ht="43.5" customHeight="1">
      <c r="E65" s="377" t="s">
        <v>55</v>
      </c>
      <c r="F65" s="234" t="s">
        <v>668</v>
      </c>
      <c r="H65" s="277">
        <v>45</v>
      </c>
      <c r="I65" s="277">
        <v>199933</v>
      </c>
      <c r="J65" s="277"/>
      <c r="K65" s="277"/>
      <c r="L65" s="217">
        <f t="shared" si="40"/>
        <v>199933</v>
      </c>
      <c r="M65" s="408">
        <f>+IFERROR(IF(COUNT(L65),ROUND(L65/'Shareholding Pattern'!$L$78*100,2),""),"")</f>
        <v>1.84</v>
      </c>
      <c r="N65" s="277">
        <v>199933</v>
      </c>
      <c r="O65" s="277"/>
      <c r="P65" s="217">
        <f t="shared" si="38"/>
        <v>199933</v>
      </c>
      <c r="Q65" s="176">
        <f>+IFERROR(IF(COUNT(P65),ROUND(P65/'Shareholding Pattern'!$P$79*100,2),""),"")</f>
        <v>1.84</v>
      </c>
      <c r="R65" s="277"/>
      <c r="S65" s="277"/>
      <c r="T65" s="217" t="str">
        <f t="shared" si="41"/>
        <v/>
      </c>
      <c r="U65" s="218">
        <f>+IFERROR(IF(COUNT(L65,T65),ROUND(SUM(L65,T65)/SUM('Shareholding Pattern'!$L$78,'Shareholding Pattern'!$T$78)*100,2),""),"")</f>
        <v>1.84</v>
      </c>
      <c r="V65" s="277"/>
      <c r="W65" s="182" t="str">
        <f t="shared" si="39"/>
        <v/>
      </c>
      <c r="X65" s="567"/>
      <c r="Y65" s="568"/>
      <c r="Z65" s="277">
        <v>78593</v>
      </c>
      <c r="AA65" s="277">
        <v>0</v>
      </c>
      <c r="AB65" s="277">
        <v>0</v>
      </c>
      <c r="AC65" s="277">
        <v>0</v>
      </c>
      <c r="AH65" t="s">
        <v>668</v>
      </c>
      <c r="AR65" t="s">
        <v>740</v>
      </c>
      <c r="AX65" t="s">
        <v>668</v>
      </c>
      <c r="AZ65" t="s">
        <v>789</v>
      </c>
      <c r="BF65" t="s">
        <v>788</v>
      </c>
    </row>
    <row r="66" spans="5:58" ht="43.5" customHeight="1">
      <c r="E66" s="377" t="s">
        <v>670</v>
      </c>
      <c r="F66" s="234" t="s">
        <v>464</v>
      </c>
      <c r="H66" s="277">
        <v>1</v>
      </c>
      <c r="I66" s="277">
        <v>850000</v>
      </c>
      <c r="J66" s="277"/>
      <c r="K66" s="277"/>
      <c r="L66" s="217">
        <f t="shared" si="40"/>
        <v>850000</v>
      </c>
      <c r="M66" s="408">
        <f>+IFERROR(IF(COUNT(L66),ROUND(L66/'Shareholding Pattern'!$L$78*100,2),""),"")</f>
        <v>7.81</v>
      </c>
      <c r="N66" s="277">
        <v>850000</v>
      </c>
      <c r="O66" s="277"/>
      <c r="P66" s="217">
        <f t="shared" si="38"/>
        <v>850000</v>
      </c>
      <c r="Q66" s="176">
        <f>+IFERROR(IF(COUNT(P66),ROUND(P66/'Shareholding Pattern'!$P$79*100,2),""),"")</f>
        <v>7.81</v>
      </c>
      <c r="R66" s="277"/>
      <c r="S66" s="277"/>
      <c r="T66" s="217" t="str">
        <f t="shared" si="41"/>
        <v/>
      </c>
      <c r="U66" s="218">
        <f>+IFERROR(IF(COUNT(L66,T66),ROUND(SUM(L66,T66)/SUM('Shareholding Pattern'!$L$78,'Shareholding Pattern'!$T$78)*100,2),""),"")</f>
        <v>7.81</v>
      </c>
      <c r="V66" s="277"/>
      <c r="W66" s="182" t="str">
        <f t="shared" si="39"/>
        <v/>
      </c>
      <c r="X66" s="567"/>
      <c r="Y66" s="568"/>
      <c r="Z66" s="277">
        <v>0</v>
      </c>
      <c r="AA66" s="277">
        <v>0</v>
      </c>
      <c r="AB66" s="277">
        <v>0</v>
      </c>
      <c r="AC66" s="277">
        <v>0</v>
      </c>
      <c r="AH66" t="s">
        <v>464</v>
      </c>
      <c r="AR66" t="s">
        <v>741</v>
      </c>
      <c r="AX66" t="s">
        <v>464</v>
      </c>
      <c r="AZ66" t="s">
        <v>791</v>
      </c>
      <c r="BF66" t="s">
        <v>790</v>
      </c>
    </row>
    <row r="67" spans="5:58" ht="43.5" customHeight="1">
      <c r="E67" s="377" t="s">
        <v>671</v>
      </c>
      <c r="F67" s="234" t="s">
        <v>669</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67"/>
      <c r="Y67" s="568"/>
      <c r="Z67" s="277"/>
      <c r="AA67" s="277"/>
      <c r="AB67" s="277"/>
      <c r="AC67" s="277"/>
      <c r="AH67" t="s">
        <v>669</v>
      </c>
      <c r="AR67" t="s">
        <v>742</v>
      </c>
      <c r="AX67" t="s">
        <v>669</v>
      </c>
      <c r="AZ67" t="s">
        <v>793</v>
      </c>
      <c r="BF67" t="s">
        <v>792</v>
      </c>
    </row>
    <row r="68" spans="5:58" ht="39" customHeight="1">
      <c r="E68" s="377" t="s">
        <v>674</v>
      </c>
      <c r="F68" s="234" t="s">
        <v>440</v>
      </c>
      <c r="H68" s="277">
        <v>19</v>
      </c>
      <c r="I68" s="277">
        <v>72246</v>
      </c>
      <c r="J68" s="277"/>
      <c r="K68" s="277"/>
      <c r="L68" s="217">
        <f t="shared" si="40"/>
        <v>72246</v>
      </c>
      <c r="M68" s="408">
        <f>+IFERROR(IF(COUNT(L68),ROUND(L68/'Shareholding Pattern'!$L$78*100,2),""),"")</f>
        <v>0.66</v>
      </c>
      <c r="N68" s="277">
        <v>72246</v>
      </c>
      <c r="O68" s="277"/>
      <c r="P68" s="217">
        <f t="shared" si="38"/>
        <v>72246</v>
      </c>
      <c r="Q68" s="176">
        <f>+IFERROR(IF(COUNT(P68),ROUND(P68/'Shareholding Pattern'!$P$79*100,2),""),"")</f>
        <v>0.66</v>
      </c>
      <c r="R68" s="277"/>
      <c r="S68" s="277"/>
      <c r="T68" s="217" t="str">
        <f t="shared" si="41"/>
        <v/>
      </c>
      <c r="U68" s="218">
        <f>+IFERROR(IF(COUNT(L68,T68),ROUND(SUM(L68,T68)/SUM('Shareholding Pattern'!$L$78,'Shareholding Pattern'!$T$78)*100,2),""),"")</f>
        <v>0.66</v>
      </c>
      <c r="V68" s="277"/>
      <c r="W68" s="182" t="str">
        <f t="shared" si="39"/>
        <v/>
      </c>
      <c r="X68" s="567"/>
      <c r="Y68" s="568"/>
      <c r="Z68" s="277">
        <v>72246</v>
      </c>
      <c r="AA68" s="277">
        <v>0</v>
      </c>
      <c r="AB68" s="277">
        <v>0</v>
      </c>
      <c r="AC68" s="277">
        <v>0</v>
      </c>
      <c r="AH68" t="s">
        <v>440</v>
      </c>
      <c r="AR68" t="s">
        <v>743</v>
      </c>
      <c r="AX68" t="s">
        <v>440</v>
      </c>
      <c r="AZ68" t="s">
        <v>795</v>
      </c>
      <c r="BF68" t="s">
        <v>794</v>
      </c>
    </row>
    <row r="69" spans="5:58" ht="20.100000000000001" customHeight="1">
      <c r="E69" s="377" t="s">
        <v>675</v>
      </c>
      <c r="F69" s="235" t="s">
        <v>33</v>
      </c>
      <c r="H69" s="277">
        <v>78</v>
      </c>
      <c r="I69" s="277">
        <v>96800</v>
      </c>
      <c r="J69" s="277"/>
      <c r="K69" s="277"/>
      <c r="L69" s="217">
        <f t="shared" si="40"/>
        <v>96800</v>
      </c>
      <c r="M69" s="408">
        <f>+IFERROR(IF(COUNT(L69),ROUND(L69/'Shareholding Pattern'!$L$78*100,2),""),"")</f>
        <v>0.89</v>
      </c>
      <c r="N69" s="277">
        <v>96800</v>
      </c>
      <c r="O69" s="277"/>
      <c r="P69" s="217">
        <f t="shared" si="38"/>
        <v>96800</v>
      </c>
      <c r="Q69" s="176">
        <f>+IFERROR(IF(COUNT(P69),ROUND(P69/'Shareholding Pattern'!$P$79*100,2),""),"")</f>
        <v>0.89</v>
      </c>
      <c r="R69" s="277"/>
      <c r="S69" s="277"/>
      <c r="T69" s="217" t="str">
        <f t="shared" si="41"/>
        <v/>
      </c>
      <c r="U69" s="218">
        <f>+IFERROR(IF(COUNT(L69,T69),ROUND(SUM(L69,T69)/SUM('Shareholding Pattern'!$L$78,'Shareholding Pattern'!$T$78)*100,2),""),"")</f>
        <v>0.89</v>
      </c>
      <c r="V69" s="277"/>
      <c r="W69" s="182" t="str">
        <f t="shared" si="39"/>
        <v/>
      </c>
      <c r="X69" s="567"/>
      <c r="Y69" s="568"/>
      <c r="Z69" s="277">
        <v>96800</v>
      </c>
      <c r="AA69" s="277">
        <v>0</v>
      </c>
      <c r="AB69" s="277">
        <v>0</v>
      </c>
      <c r="AC69" s="277">
        <v>0</v>
      </c>
      <c r="AH69" t="s">
        <v>800</v>
      </c>
      <c r="AR69" t="s">
        <v>185</v>
      </c>
      <c r="AX69" t="s">
        <v>800</v>
      </c>
      <c r="AZ69" t="s">
        <v>797</v>
      </c>
      <c r="BF69" t="s">
        <v>796</v>
      </c>
    </row>
    <row r="70" spans="5:58" ht="20.100000000000001" customHeight="1">
      <c r="E70" s="558" t="s">
        <v>676</v>
      </c>
      <c r="F70" s="558"/>
      <c r="G70" s="558"/>
      <c r="H70" s="190">
        <f>+IFERROR(IF(COUNT(H57:H69),ROUND(SUM(H57:H69),0),""),"")</f>
        <v>6841</v>
      </c>
      <c r="I70" s="190">
        <f>+IFERROR(IF(COUNT(I57:I69),ROUND(SUM(I57:I69),0),""),"")</f>
        <v>6258504</v>
      </c>
      <c r="J70" s="190" t="str">
        <f>+IFERROR(IF(COUNT(J57:J69),ROUND(SUM(J57:J69),0),""),"")</f>
        <v/>
      </c>
      <c r="K70" s="165" t="str">
        <f>+IFERROR(IF(COUNT(K57:K69),ROUND(SUM(K57:K69),0),""),"")</f>
        <v/>
      </c>
      <c r="L70" s="189">
        <f t="shared" ref="L70:L71" si="42">+IFERROR(IF(COUNT(I70:K70),ROUND(SUM(I70:K70),0),""),"")</f>
        <v>6258504</v>
      </c>
      <c r="M70" s="173">
        <f>+IFERROR(IF(COUNT(L70),ROUND(L70/'Shareholding Pattern'!$L$78*100,2),""),"")</f>
        <v>57.53</v>
      </c>
      <c r="N70" s="166">
        <f>+IFERROR(IF(COUNT(N57:N69),ROUND(SUM(N57:N69),0),""),"")</f>
        <v>6258504</v>
      </c>
      <c r="O70" s="166" t="str">
        <f>+IFERROR(IF(COUNT(O57:O69),ROUND(SUM(O57:O69),0),""),"")</f>
        <v/>
      </c>
      <c r="P70" s="189">
        <f t="shared" ref="P70" si="43">+IFERROR(IF(COUNT(N70:O70),ROUND(SUM(N70:O70),0),""),"")</f>
        <v>6258504</v>
      </c>
      <c r="Q70" s="177">
        <f>+IFERROR(IF(COUNT(P70),ROUND(P70/'Shareholding Pattern'!$P$79*100,2),""),"")</f>
        <v>57.53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57.53</v>
      </c>
      <c r="V70" s="166" t="str">
        <f>+IFERROR(IF(COUNT(V57:V69),ROUND(SUM(V57:V69),0),""),"")</f>
        <v/>
      </c>
      <c r="W70" s="183" t="str">
        <f t="shared" si="39"/>
        <v/>
      </c>
      <c r="X70" s="567"/>
      <c r="Y70" s="568"/>
      <c r="Z70" s="190">
        <f>+IFERROR(IF(COUNT(Z57:Z69),ROUND(SUM(Z57:Z69),0),""),"")</f>
        <v>5249780</v>
      </c>
      <c r="AA70" s="190">
        <f t="shared" ref="AA70:AC70" si="45">+IFERROR(IF(COUNT(AA57:AA69),ROUND(SUM(AA57:AA69),0),""),"")</f>
        <v>0</v>
      </c>
      <c r="AB70" s="190">
        <f t="shared" si="45"/>
        <v>0</v>
      </c>
      <c r="AC70" s="190">
        <f t="shared" si="45"/>
        <v>0</v>
      </c>
      <c r="AR70" t="s">
        <v>186</v>
      </c>
    </row>
    <row r="71" spans="5:58" ht="20.100000000000001" customHeight="1">
      <c r="E71" s="559" t="s">
        <v>677</v>
      </c>
      <c r="F71" s="559"/>
      <c r="G71" s="559"/>
      <c r="H71" s="190">
        <f>+IFERROR(IF(COUNT(H41,H50,H55,H70),ROUND(SUM(H41,H50,H55,H70),0),""),"")</f>
        <v>6841</v>
      </c>
      <c r="I71" s="190">
        <f t="shared" ref="I71:K71" si="46">+IFERROR(IF(COUNT(I41,I50,I55,I70),ROUND(SUM(I41,I50,I55,I70),0),""),"")</f>
        <v>6258504</v>
      </c>
      <c r="J71" s="190" t="str">
        <f t="shared" si="46"/>
        <v/>
      </c>
      <c r="K71" s="190" t="str">
        <f t="shared" si="46"/>
        <v/>
      </c>
      <c r="L71" s="189">
        <f t="shared" si="42"/>
        <v>6258504</v>
      </c>
      <c r="M71" s="173">
        <f>+IFERROR(IF(COUNT(L71),ROUND(L71/'Shareholding Pattern'!$L$78*100,2),""),"")</f>
        <v>57.53</v>
      </c>
      <c r="N71" s="190">
        <f t="shared" ref="N71" si="47">+IFERROR(IF(COUNT(N41,N50,N55,N70),ROUND(SUM(N41,N50,N55,N70),0),""),"")</f>
        <v>6258504</v>
      </c>
      <c r="O71" s="190" t="str">
        <f t="shared" ref="O71:P71" si="48">+IFERROR(IF(COUNT(O41,O50,O55,O70),ROUND(SUM(O41,O50,O55,O70),0),""),"")</f>
        <v/>
      </c>
      <c r="P71" s="190">
        <f t="shared" si="48"/>
        <v>6258504</v>
      </c>
      <c r="Q71" s="177">
        <f>+IFERROR(IF(COUNT(P71),ROUND(P71/'Shareholding Pattern'!$P$79*100,2),""),"")</f>
        <v>57.53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57.53</v>
      </c>
      <c r="V71" s="190" t="str">
        <f t="shared" ref="V71" si="52">+IFERROR(IF(COUNT(V41,V50,V55,V70),ROUND(SUM(V41,V50,V55,V70),0),""),"")</f>
        <v/>
      </c>
      <c r="W71" s="183" t="str">
        <f t="shared" si="39"/>
        <v/>
      </c>
      <c r="X71" s="569"/>
      <c r="Y71" s="570"/>
      <c r="Z71" s="190">
        <f t="shared" ref="Z71" si="53">+IFERROR(IF(COUNT(Z41,Z50,Z55,Z70),ROUND(SUM(Z41,Z50,Z55,Z70),0),""),"")</f>
        <v>5249780</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599" t="s">
        <v>58</v>
      </c>
      <c r="G74" s="600"/>
      <c r="H74" s="600"/>
      <c r="I74" s="600"/>
      <c r="J74" s="600"/>
      <c r="K74" s="600"/>
      <c r="L74" s="600"/>
      <c r="M74" s="600"/>
      <c r="N74" s="600"/>
      <c r="O74" s="600"/>
      <c r="P74" s="600"/>
      <c r="Q74" s="600"/>
      <c r="R74" s="600"/>
      <c r="S74" s="600"/>
      <c r="T74" s="600"/>
      <c r="U74" s="600"/>
      <c r="V74" s="600"/>
      <c r="W74" s="600"/>
      <c r="X74" s="600"/>
      <c r="Y74" s="600"/>
      <c r="Z74" s="600"/>
      <c r="AA74" s="600"/>
      <c r="AB74" s="600"/>
      <c r="AC74" s="601"/>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74"/>
      <c r="Y75" s="575"/>
      <c r="Z75" s="277"/>
      <c r="AA75" s="536"/>
      <c r="AB75" s="537"/>
      <c r="AC75" s="538"/>
      <c r="AH75" t="s">
        <v>298</v>
      </c>
      <c r="AR75" t="s">
        <v>188</v>
      </c>
      <c r="AX75" t="s">
        <v>298</v>
      </c>
      <c r="AZ75" t="s">
        <v>333</v>
      </c>
      <c r="BF75" t="s">
        <v>322</v>
      </c>
    </row>
    <row r="76" spans="5:58" ht="46.5" customHeight="1">
      <c r="E76" s="118" t="s">
        <v>59</v>
      </c>
      <c r="F76" s="437" t="s">
        <v>859</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76"/>
      <c r="Y76" s="577"/>
      <c r="Z76" s="277"/>
      <c r="AA76" s="536"/>
      <c r="AB76" s="537"/>
      <c r="AC76" s="538"/>
      <c r="AH76" t="s">
        <v>198</v>
      </c>
      <c r="AR76" t="s">
        <v>189</v>
      </c>
      <c r="AX76" t="s">
        <v>198</v>
      </c>
      <c r="AZ76" t="s">
        <v>836</v>
      </c>
      <c r="BF76" t="s">
        <v>837</v>
      </c>
    </row>
    <row r="77" spans="5:58" ht="31.5" customHeight="1">
      <c r="E77" s="598" t="s">
        <v>67</v>
      </c>
      <c r="F77" s="598"/>
      <c r="G77" s="598"/>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76"/>
      <c r="Y77" s="577"/>
      <c r="Z77" s="149" t="str">
        <f t="shared" si="58"/>
        <v/>
      </c>
      <c r="AA77" s="539"/>
      <c r="AB77" s="540"/>
      <c r="AC77" s="541"/>
      <c r="AR77" t="s">
        <v>190</v>
      </c>
    </row>
    <row r="78" spans="5:58" ht="26.25" customHeight="1">
      <c r="E78" s="594" t="s">
        <v>68</v>
      </c>
      <c r="F78" s="594"/>
      <c r="G78" s="594"/>
      <c r="H78" s="149">
        <f>+IFERROR(IF(COUNT(H26,H71,H76),ROUND(SUM(H26,H71,H76),0),""),"")</f>
        <v>6844</v>
      </c>
      <c r="I78" s="149">
        <f>+IFERROR(IF(COUNT(I26,I71,I76),ROUND(SUM(I26,I71,I76),0),""),"")</f>
        <v>10878748</v>
      </c>
      <c r="J78" s="149" t="str">
        <f>+IFERROR(IF(COUNT(J26,J71,J76),ROUND(SUM(J26,J71,J76),0),""),"")</f>
        <v/>
      </c>
      <c r="K78" s="149" t="str">
        <f>+IFERROR(IF(COUNT(K26,K71,K76),ROUND(SUM(K26,K71,K76),0),""),"")</f>
        <v/>
      </c>
      <c r="L78" s="149">
        <f>+IFERROR(IF(COUNT(L26,L71,L76),ROUND(SUM(L26,L71,L76),0),""),"")</f>
        <v>10878748</v>
      </c>
      <c r="M78" s="175">
        <f>+IFERROR(IF(COUNT(L78),ROUND(L78/'Shareholding Pattern'!$L$78*100,2),""),0)</f>
        <v>100</v>
      </c>
      <c r="N78" s="153">
        <f>+IFERROR(IF(COUNT(N26,N71,N76),ROUND(SUM(N26,N71,N76),0),""),"")</f>
        <v>10878748</v>
      </c>
      <c r="O78" s="153" t="str">
        <f>+IFERROR(IF(COUNT(O26,O71,O76),ROUND(SUM(O26,O71,O76),0),""),"")</f>
        <v/>
      </c>
      <c r="P78" s="149">
        <f>+IFERROR(IF(COUNT(P26,P71,P76),ROUND(SUM(P26,P71,P76),0),""),"")</f>
        <v>10878748</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78"/>
      <c r="Y78" s="579"/>
      <c r="Z78" s="149">
        <f>+IFERROR(IF(COUNT(Z26,Z71,Z76),ROUND(SUM(Z26,Z71,Z76),0),""),"")</f>
        <v>9870024</v>
      </c>
      <c r="AA78" s="149">
        <f t="shared" ref="AA78:AC78" si="59">+IFERROR(IF(COUNT(AA26,AA71,AA76),ROUND(SUM(AA26,AA71,AA76),0),""),"")</f>
        <v>0</v>
      </c>
      <c r="AB78" s="149">
        <f t="shared" si="59"/>
        <v>0</v>
      </c>
      <c r="AC78" s="149">
        <f t="shared" si="59"/>
        <v>0</v>
      </c>
    </row>
    <row r="79" spans="5:58" ht="22.5" customHeight="1">
      <c r="E79" s="594" t="s">
        <v>69</v>
      </c>
      <c r="F79" s="594"/>
      <c r="G79" s="594"/>
      <c r="H79" s="149">
        <f>+IFERROR(IF(COUNT(H26,H71,H77),ROUND(SUM(H26,H71,H77),0),""),"")</f>
        <v>6844</v>
      </c>
      <c r="I79" s="149">
        <f>+IFERROR(IF(COUNT(I26,I71,I77),ROUND(SUM(I26,I71,I77),0),""),"")</f>
        <v>10878748</v>
      </c>
      <c r="J79" s="149" t="str">
        <f>+IFERROR(IF(COUNT(J26,J71,J77),ROUND(SUM(J26,J71,J77),0),""),"")</f>
        <v/>
      </c>
      <c r="K79" s="149" t="str">
        <f>+IFERROR(IF(COUNT(K26,K71,K77),ROUND(SUM(K26,K71,K77),0),""),"")</f>
        <v/>
      </c>
      <c r="L79" s="149">
        <f>+IFERROR(IF(COUNT(L26,L71,L77),ROUND(SUM(L26,L71,L77),0),""),"")</f>
        <v>10878748</v>
      </c>
      <c r="M79" s="273">
        <f>+IFERROR(IF(COUNT(L78),ROUND(L78/'Shareholding Pattern'!$L$78*100,2),""),"")</f>
        <v>100</v>
      </c>
      <c r="N79" s="153">
        <f>+IFERROR(IF(COUNT(N26,N71,N77),ROUND(SUM(N26,N71,N77),0),""),"")</f>
        <v>10878748</v>
      </c>
      <c r="O79" s="153" t="str">
        <f>+IFERROR(IF(COUNT(O26,O71,O77),ROUND(SUM(O26,O71,O77),0),""),"")</f>
        <v/>
      </c>
      <c r="P79" s="149">
        <f>+IFERROR(IF(COUNT(P26,P71,P77),ROUND(SUM(P26,P71,P77),0),""),"")</f>
        <v>10878748</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9870024</v>
      </c>
      <c r="AA79" s="149">
        <f t="shared" ref="AA79:AC79" si="60">+IFERROR(IF(COUNT(AA26,AA71,AA77),ROUND(SUM(AA26,AA71,AA77),0),""),"")</f>
        <v>0</v>
      </c>
      <c r="AB79" s="149">
        <f t="shared" si="60"/>
        <v>0</v>
      </c>
      <c r="AC79" s="149">
        <f t="shared" si="60"/>
        <v>0</v>
      </c>
      <c r="AR79" t="s">
        <v>191</v>
      </c>
    </row>
    <row r="80" spans="5:58" ht="35.1" customHeight="1">
      <c r="E80" s="582" t="s">
        <v>165</v>
      </c>
      <c r="F80" s="583"/>
      <c r="G80" s="583"/>
      <c r="H80" s="583"/>
      <c r="I80" s="583"/>
      <c r="J80" s="583"/>
      <c r="K80" s="583"/>
      <c r="L80" s="583"/>
      <c r="M80" s="584"/>
      <c r="N80" s="587">
        <v>2</v>
      </c>
      <c r="O80" s="586"/>
      <c r="P80" s="342"/>
      <c r="Q80" s="245"/>
      <c r="R80" s="340"/>
      <c r="S80" s="340"/>
      <c r="T80" s="340"/>
      <c r="U80" s="245"/>
      <c r="V80" s="245"/>
      <c r="W80" s="245"/>
      <c r="X80" s="531"/>
      <c r="Y80" s="531"/>
      <c r="Z80" s="531"/>
      <c r="AA80" s="531"/>
      <c r="AB80" s="531"/>
      <c r="AC80" s="532"/>
    </row>
    <row r="81" spans="5:29" ht="35.1" customHeight="1">
      <c r="E81" s="582" t="s">
        <v>529</v>
      </c>
      <c r="F81" s="583"/>
      <c r="G81" s="583"/>
      <c r="H81" s="583"/>
      <c r="I81" s="583"/>
      <c r="J81" s="583"/>
      <c r="K81" s="583"/>
      <c r="L81" s="583"/>
      <c r="M81" s="584"/>
      <c r="N81" s="585"/>
      <c r="O81" s="586"/>
      <c r="P81" s="342"/>
      <c r="Q81" s="245"/>
      <c r="R81" s="340"/>
      <c r="S81" s="340"/>
      <c r="T81" s="340"/>
      <c r="U81" s="245"/>
      <c r="V81" s="245"/>
      <c r="W81" s="245"/>
      <c r="X81" s="531"/>
      <c r="Y81" s="531"/>
      <c r="Z81" s="531"/>
      <c r="AA81" s="531"/>
      <c r="AB81" s="531"/>
      <c r="AC81" s="532"/>
    </row>
    <row r="82" spans="5:29" ht="35.1" customHeight="1">
      <c r="E82" s="582" t="s">
        <v>530</v>
      </c>
      <c r="F82" s="583"/>
      <c r="G82" s="583"/>
      <c r="H82" s="583"/>
      <c r="I82" s="583"/>
      <c r="J82" s="583"/>
      <c r="K82" s="583"/>
      <c r="L82" s="583"/>
      <c r="M82" s="584"/>
      <c r="N82" s="585"/>
      <c r="O82" s="586"/>
      <c r="P82" s="342"/>
      <c r="Q82" s="245"/>
      <c r="R82" s="340"/>
      <c r="S82" s="340"/>
      <c r="T82" s="340"/>
      <c r="U82" s="245"/>
      <c r="V82" s="245"/>
      <c r="W82" s="245"/>
      <c r="X82" s="531"/>
      <c r="Y82" s="531"/>
      <c r="Z82" s="531"/>
      <c r="AA82" s="531"/>
      <c r="AB82" s="531"/>
      <c r="AC82" s="532"/>
    </row>
    <row r="83" spans="5:29" ht="35.1" customHeight="1">
      <c r="E83" s="582" t="s">
        <v>531</v>
      </c>
      <c r="F83" s="583"/>
      <c r="G83" s="583"/>
      <c r="H83" s="583"/>
      <c r="I83" s="583"/>
      <c r="J83" s="583"/>
      <c r="K83" s="583"/>
      <c r="L83" s="583"/>
      <c r="M83" s="584"/>
      <c r="N83" s="587"/>
      <c r="O83" s="586"/>
      <c r="P83" s="342"/>
      <c r="Q83" s="245"/>
      <c r="R83" s="340"/>
      <c r="S83" s="340"/>
      <c r="T83" s="340"/>
      <c r="U83" s="245"/>
      <c r="V83" s="245"/>
      <c r="W83" s="245"/>
      <c r="X83" s="531"/>
      <c r="Y83" s="531"/>
      <c r="Z83" s="531"/>
      <c r="AA83" s="531"/>
      <c r="AB83" s="531"/>
      <c r="AC83" s="532"/>
    </row>
  </sheetData>
  <sheetProtection algorithmName="SHA-512" hashValue="ViDpH69RakbyQe2qRx3S5WZfn5lPgxGewJW/UXk/9uY9qFr8gjolv2fTWN6x3u+pcBACgU+alg0UiP3jcY5gJg==" saltValue="9ubTG2za9V7p0v5UOD9Fdg=="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608" t="s">
        <v>119</v>
      </c>
      <c r="F9" s="608" t="s">
        <v>118</v>
      </c>
      <c r="G9" s="602" t="s">
        <v>1</v>
      </c>
      <c r="H9" s="602" t="s">
        <v>3</v>
      </c>
      <c r="I9" s="602" t="s">
        <v>4</v>
      </c>
      <c r="J9" s="602" t="s">
        <v>5</v>
      </c>
      <c r="K9" s="602" t="s">
        <v>6</v>
      </c>
      <c r="L9" s="602" t="s">
        <v>7</v>
      </c>
      <c r="M9" s="605" t="s">
        <v>8</v>
      </c>
      <c r="N9" s="606"/>
      <c r="O9" s="606"/>
      <c r="P9" s="607"/>
      <c r="Q9" s="602" t="s">
        <v>9</v>
      </c>
      <c r="R9" s="602" t="s">
        <v>447</v>
      </c>
      <c r="S9" s="602" t="s">
        <v>116</v>
      </c>
      <c r="T9" s="608" t="s">
        <v>125</v>
      </c>
      <c r="U9" s="588" t="s">
        <v>12</v>
      </c>
      <c r="V9" s="589"/>
      <c r="W9" s="588" t="s">
        <v>13</v>
      </c>
      <c r="X9" s="589"/>
      <c r="Y9" s="602" t="s">
        <v>14</v>
      </c>
      <c r="Z9" s="513" t="s">
        <v>441</v>
      </c>
      <c r="AA9" s="602" t="s">
        <v>459</v>
      </c>
    </row>
    <row r="10" spans="5:45" ht="31.5" customHeight="1">
      <c r="E10" s="603"/>
      <c r="F10" s="596"/>
      <c r="G10" s="603"/>
      <c r="H10" s="603"/>
      <c r="I10" s="603"/>
      <c r="J10" s="603"/>
      <c r="K10" s="603"/>
      <c r="L10" s="603"/>
      <c r="M10" s="516" t="s">
        <v>117</v>
      </c>
      <c r="N10" s="562"/>
      <c r="O10" s="563"/>
      <c r="P10" s="602" t="s">
        <v>16</v>
      </c>
      <c r="Q10" s="603"/>
      <c r="R10" s="603"/>
      <c r="S10" s="603"/>
      <c r="T10" s="603"/>
      <c r="U10" s="592"/>
      <c r="V10" s="593"/>
      <c r="W10" s="592"/>
      <c r="X10" s="593"/>
      <c r="Y10" s="603"/>
      <c r="Z10" s="557"/>
      <c r="AA10" s="603"/>
    </row>
    <row r="11" spans="5:45" ht="78.75" customHeight="1">
      <c r="E11" s="604"/>
      <c r="F11" s="597"/>
      <c r="G11" s="604"/>
      <c r="H11" s="604"/>
      <c r="I11" s="604"/>
      <c r="J11" s="604"/>
      <c r="K11" s="604"/>
      <c r="L11" s="604"/>
      <c r="M11" s="33" t="s">
        <v>123</v>
      </c>
      <c r="N11" s="33" t="s">
        <v>18</v>
      </c>
      <c r="O11" s="32" t="s">
        <v>19</v>
      </c>
      <c r="P11" s="604"/>
      <c r="Q11" s="604"/>
      <c r="R11" s="604"/>
      <c r="S11" s="604"/>
      <c r="T11" s="604"/>
      <c r="U11" s="32" t="s">
        <v>20</v>
      </c>
      <c r="V11" s="32" t="s">
        <v>21</v>
      </c>
      <c r="W11" s="32" t="s">
        <v>20</v>
      </c>
      <c r="X11" s="32" t="s">
        <v>21</v>
      </c>
      <c r="Y11" s="604"/>
      <c r="Z11" s="557"/>
      <c r="AA11" s="604"/>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446" t="s">
        <v>867</v>
      </c>
      <c r="G15" s="447" t="s">
        <v>868</v>
      </c>
      <c r="H15" s="47">
        <v>1438054</v>
      </c>
      <c r="I15" s="47"/>
      <c r="J15" s="47"/>
      <c r="K15" s="445">
        <f>+IFERROR(IF(COUNT(H15:J15),ROUND(SUM(H15:J15),0),""),"")</f>
        <v>1438054</v>
      </c>
      <c r="L15" s="51">
        <f>+IFERROR(IF(COUNT(K15),ROUND(K15/'Shareholding Pattern'!$L$78*100,2),""),0)</f>
        <v>13.22</v>
      </c>
      <c r="M15" s="203">
        <f>IF(H15="","",H15)</f>
        <v>1438054</v>
      </c>
      <c r="N15" s="203"/>
      <c r="O15" s="266">
        <f>+IFERROR(IF(COUNT(M15:N15),ROUND(SUM(M15,N15),2),""),"")</f>
        <v>1438054</v>
      </c>
      <c r="P15" s="51">
        <f>+IFERROR(IF(COUNT(O15),ROUND(O15/('Shareholding Pattern'!$P$79)*100,2),""),0)</f>
        <v>13.22</v>
      </c>
      <c r="Q15" s="47"/>
      <c r="R15" s="47"/>
      <c r="S15" s="445" t="str">
        <f>+IFERROR(IF(COUNT(Q15:R15),ROUND(SUM(Q15:R15),0),""),"")</f>
        <v/>
      </c>
      <c r="T15" s="17">
        <f>+IFERROR(IF(COUNT(K15,S15),ROUND(SUM(S15,K15)/SUM('Shareholding Pattern'!$L$78,'Shareholding Pattern'!$T$78)*100,2),""),0)</f>
        <v>13.22</v>
      </c>
      <c r="U15" s="47"/>
      <c r="V15" s="17" t="str">
        <f>+IFERROR(IF(COUNT(U15),ROUND(SUM(U15)/SUM(K15)*100,2),""),0)</f>
        <v/>
      </c>
      <c r="W15" s="47"/>
      <c r="X15" s="17" t="str">
        <f>+IFERROR(IF(COUNT(W15),ROUND(SUM(W15)/SUM(K15)*100,2),""),0)</f>
        <v/>
      </c>
      <c r="Y15" s="47">
        <v>1438054</v>
      </c>
      <c r="Z15" s="265"/>
      <c r="AA15" s="315" t="s">
        <v>461</v>
      </c>
      <c r="AB15" s="11"/>
      <c r="AC15" s="11">
        <f>IF(SUM(H15:Y15)&gt;0,1,0)</f>
        <v>1</v>
      </c>
    </row>
    <row r="16" spans="5:45" ht="24.75" customHeight="1">
      <c r="E16" s="191">
        <v>2</v>
      </c>
      <c r="F16" s="446" t="s">
        <v>869</v>
      </c>
      <c r="G16" s="447" t="s">
        <v>870</v>
      </c>
      <c r="H16" s="47">
        <v>2322740</v>
      </c>
      <c r="I16" s="47"/>
      <c r="J16" s="47"/>
      <c r="K16" s="445">
        <f>+IFERROR(IF(COUNT(H16:J16),ROUND(SUM(H16:J16),0),""),"")</f>
        <v>2322740</v>
      </c>
      <c r="L16" s="51">
        <f>+IFERROR(IF(COUNT(K16),ROUND(K16/'Shareholding Pattern'!$L$78*100,2),""),0)</f>
        <v>21.35</v>
      </c>
      <c r="M16" s="203">
        <f>IF(H16="","",H16)</f>
        <v>2322740</v>
      </c>
      <c r="N16" s="203"/>
      <c r="O16" s="266">
        <f>+IFERROR(IF(COUNT(M16:N16),ROUND(SUM(M16,N16),2),""),"")</f>
        <v>2322740</v>
      </c>
      <c r="P16" s="51">
        <f>+IFERROR(IF(COUNT(O16),ROUND(O16/('Shareholding Pattern'!$P$79)*100,2),""),0)</f>
        <v>21.35</v>
      </c>
      <c r="Q16" s="47"/>
      <c r="R16" s="47"/>
      <c r="S16" s="445" t="str">
        <f>+IFERROR(IF(COUNT(Q16:R16),ROUND(SUM(Q16:R16),0),""),"")</f>
        <v/>
      </c>
      <c r="T16" s="17">
        <f>+IFERROR(IF(COUNT(K16,S16),ROUND(SUM(S16,K16)/SUM('Shareholding Pattern'!$L$78,'Shareholding Pattern'!$T$78)*100,2),""),0)</f>
        <v>21.35</v>
      </c>
      <c r="U16" s="47"/>
      <c r="V16" s="17" t="str">
        <f>+IFERROR(IF(COUNT(U16),ROUND(SUM(U16)/SUM(K16)*100,2),""),0)</f>
        <v/>
      </c>
      <c r="W16" s="47"/>
      <c r="X16" s="17" t="str">
        <f>+IFERROR(IF(COUNT(W16),ROUND(SUM(W16)/SUM(K16)*100,2),""),0)</f>
        <v/>
      </c>
      <c r="Y16" s="47">
        <v>2322740</v>
      </c>
      <c r="Z16" s="265"/>
      <c r="AA16" s="315" t="s">
        <v>462</v>
      </c>
      <c r="AB16" s="11"/>
      <c r="AC16" s="11">
        <f>IF(SUM(H16:Y16)&gt;0,1,0)</f>
        <v>1</v>
      </c>
    </row>
    <row r="17" spans="5:29" ht="24.75" customHeight="1">
      <c r="E17" s="191">
        <v>3</v>
      </c>
      <c r="F17" s="446" t="s">
        <v>871</v>
      </c>
      <c r="G17" s="447" t="s">
        <v>872</v>
      </c>
      <c r="H17" s="47">
        <v>859450</v>
      </c>
      <c r="I17" s="47"/>
      <c r="J17" s="47"/>
      <c r="K17" s="445">
        <f>+IFERROR(IF(COUNT(H17:J17),ROUND(SUM(H17:J17),0),""),"")</f>
        <v>859450</v>
      </c>
      <c r="L17" s="51">
        <f>+IFERROR(IF(COUNT(K17),ROUND(K17/'Shareholding Pattern'!$L$78*100,2),""),0)</f>
        <v>7.9</v>
      </c>
      <c r="M17" s="203">
        <f>IF(H17="","",H17)</f>
        <v>859450</v>
      </c>
      <c r="N17" s="203"/>
      <c r="O17" s="266">
        <f>+IFERROR(IF(COUNT(M17:N17),ROUND(SUM(M17,N17),2),""),"")</f>
        <v>859450</v>
      </c>
      <c r="P17" s="51">
        <f>+IFERROR(IF(COUNT(O17),ROUND(O17/('Shareholding Pattern'!$P$79)*100,2),""),0)</f>
        <v>7.9</v>
      </c>
      <c r="Q17" s="47"/>
      <c r="R17" s="47"/>
      <c r="S17" s="445" t="str">
        <f>+IFERROR(IF(COUNT(Q17:R17),ROUND(SUM(Q17:R17),0),""),"")</f>
        <v/>
      </c>
      <c r="T17" s="17">
        <f>+IFERROR(IF(COUNT(K17,S17),ROUND(SUM(S17,K17)/SUM('Shareholding Pattern'!$L$78,'Shareholding Pattern'!$T$78)*100,2),""),0)</f>
        <v>7.9</v>
      </c>
      <c r="U17" s="47"/>
      <c r="V17" s="17" t="str">
        <f>+IFERROR(IF(COUNT(U17),ROUND(SUM(U17)/SUM(K17)*100,2),""),0)</f>
        <v/>
      </c>
      <c r="W17" s="47"/>
      <c r="X17" s="17" t="str">
        <f>+IFERROR(IF(COUNT(W17),ROUND(SUM(W17)/SUM(K17)*100,2),""),0)</f>
        <v/>
      </c>
      <c r="Y17" s="47">
        <v>859450</v>
      </c>
      <c r="Z17" s="265"/>
      <c r="AA17" s="315" t="s">
        <v>462</v>
      </c>
      <c r="AB17" s="11"/>
      <c r="AC17" s="11">
        <f>IF(SUM(H17:Y17)&gt;0,1,0)</f>
        <v>1</v>
      </c>
    </row>
    <row r="18" spans="5:29" ht="24.75" customHeight="1">
      <c r="E18" s="191">
        <v>4</v>
      </c>
      <c r="F18" s="446" t="s">
        <v>873</v>
      </c>
      <c r="G18" s="447" t="s">
        <v>874</v>
      </c>
      <c r="H18" s="47">
        <v>0</v>
      </c>
      <c r="I18" s="47"/>
      <c r="J18" s="47"/>
      <c r="K18" s="445">
        <f>+IFERROR(IF(COUNT(H18:J18),ROUND(SUM(H18:J18),0),""),"")</f>
        <v>0</v>
      </c>
      <c r="L18" s="51">
        <f>+IFERROR(IF(COUNT(K18),ROUND(K18/'Shareholding Pattern'!$L$78*100,2),""),0)</f>
        <v>0</v>
      </c>
      <c r="M18" s="203">
        <f>IF(H18="","",H18)</f>
        <v>0</v>
      </c>
      <c r="N18" s="203"/>
      <c r="O18" s="266">
        <f>+IFERROR(IF(COUNT(M18:N18),ROUND(SUM(M18,N18),2),""),"")</f>
        <v>0</v>
      </c>
      <c r="P18" s="51">
        <f>+IFERROR(IF(COUNT(O18),ROUND(O18/('Shareholding Pattern'!$P$79)*100,2),""),0)</f>
        <v>0</v>
      </c>
      <c r="Q18" s="47"/>
      <c r="R18" s="47"/>
      <c r="S18" s="445" t="str">
        <f>+IFERROR(IF(COUNT(Q18:R18),ROUND(SUM(Q18:R18),0),""),"")</f>
        <v/>
      </c>
      <c r="T18" s="17">
        <f>+IFERROR(IF(COUNT(K18,S18),ROUND(SUM(S18,K18)/SUM('Shareholding Pattern'!$L$78,'Shareholding Pattern'!$T$78)*100,2),""),0)</f>
        <v>0</v>
      </c>
      <c r="U18" s="47"/>
      <c r="V18" s="17" t="str">
        <f>+IFERROR(IF(COUNT(U18),ROUND(SUM(U18)/SUM(K18)*100,2),""),0)</f>
        <v/>
      </c>
      <c r="W18" s="47"/>
      <c r="X18" s="17" t="str">
        <f>+IFERROR(IF(COUNT(W18),ROUND(SUM(W18)/SUM(K18)*100,2),""),0)</f>
        <v/>
      </c>
      <c r="Y18" s="47">
        <v>0</v>
      </c>
      <c r="Z18" s="265"/>
      <c r="AA18" s="315" t="s">
        <v>462</v>
      </c>
      <c r="AB18" s="11"/>
      <c r="AC18" s="11">
        <f>IF(SUM(H18:Y18)&gt;0,1,0)</f>
        <v>0</v>
      </c>
    </row>
    <row r="19" spans="5:29" ht="16.5" hidden="1" customHeight="1">
      <c r="E19" s="192"/>
      <c r="F19" s="196"/>
      <c r="G19" s="196"/>
      <c r="H19" s="196"/>
      <c r="I19" s="196"/>
      <c r="J19" s="196"/>
      <c r="K19" s="196"/>
      <c r="L19" s="196"/>
      <c r="M19" s="196"/>
      <c r="N19" s="196"/>
      <c r="O19" s="196"/>
      <c r="P19" s="196"/>
      <c r="Q19" s="196"/>
      <c r="R19" s="196"/>
      <c r="S19" s="196"/>
      <c r="T19" s="196"/>
      <c r="U19" s="196"/>
      <c r="V19" s="196"/>
      <c r="W19" s="196"/>
      <c r="X19" s="196"/>
      <c r="Y19" s="197"/>
    </row>
    <row r="20" spans="5:29" ht="20.100000000000001" customHeight="1">
      <c r="E20" s="126"/>
      <c r="F20" s="62" t="s">
        <v>392</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Pattern'!$L$78*100,2),""),0)</f>
        <v>42.47</v>
      </c>
      <c r="M20" s="35">
        <f>+IFERROR(IF(COUNT(M14:M19),ROUND(SUM(M14:M19),0),""),"")</f>
        <v>4620244</v>
      </c>
      <c r="N20" s="35" t="str">
        <f>+IFERROR(IF(COUNT(N14:N19),ROUND(SUM(N14:N19),0),""),"")</f>
        <v/>
      </c>
      <c r="O20" s="35">
        <f>+IFERROR(IF(COUNT(O14:O19),ROUND(SUM(O14:O19),0),""),"")</f>
        <v>4620244</v>
      </c>
      <c r="P20" s="17">
        <f>+IFERROR(IF(COUNT(O20),ROUND(O20/('Shareholding Pattern'!$P$79)*100,2),""),0)</f>
        <v>42.47</v>
      </c>
      <c r="Q20" s="53" t="str">
        <f>+IFERROR(IF(COUNT(Q14:Q19),ROUND(SUM(Q14:Q19),0),""),"")</f>
        <v/>
      </c>
      <c r="R20" s="53" t="str">
        <f>+IFERROR(IF(COUNT(R14:R19),ROUND(SUM(R14:R19),0),""),"")</f>
        <v/>
      </c>
      <c r="S20" s="53" t="str">
        <f>+IFERROR(IF(COUNT(S14:S19),ROUND(SUM(S14:S19),0),""),"")</f>
        <v/>
      </c>
      <c r="T20" s="17">
        <f>+IFERROR(IF(COUNT(K20,S20),ROUND(SUM(S20,K20)/SUM('Shareholding Pattern'!$L$78,'Shareholding Pattern'!$T$78)*100,2),""),0)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x6QNHD0f2FpRgU4gOXC1ke437Mq7o4kq0Fmduk0PvECpUh7ZaaLRY9wkO2oKRHqkQPMTJMMAPpYMk8a/f6pGeA==" saltValue="5sKo/tNWFzASBsNZR5EC/A=="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93</v>
      </c>
      <c r="M1" t="s">
        <v>104</v>
      </c>
      <c r="N1" t="s">
        <v>599</v>
      </c>
    </row>
    <row r="2" spans="1: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1:27" ht="15" hidden="1" customHeight="1">
      <c r="AA3" s="359" t="s">
        <v>601</v>
      </c>
    </row>
    <row r="4" spans="1:27" ht="15.75" hidden="1" customHeight="1">
      <c r="AA4" s="359" t="s">
        <v>602</v>
      </c>
    </row>
    <row r="5" spans="1:27" ht="13.5" hidden="1" customHeight="1">
      <c r="AA5" s="359" t="s">
        <v>603</v>
      </c>
    </row>
    <row r="6" spans="1:27" ht="17.25" hidden="1" customHeight="1">
      <c r="AA6" s="359" t="s">
        <v>604</v>
      </c>
    </row>
    <row r="7" spans="1:27">
      <c r="F7" s="609"/>
      <c r="G7" s="609"/>
      <c r="H7" s="609"/>
      <c r="I7" s="363"/>
      <c r="AA7" s="359" t="s">
        <v>605</v>
      </c>
    </row>
    <row r="8" spans="1:27">
      <c r="F8" s="610"/>
      <c r="G8" s="610"/>
      <c r="H8" s="610"/>
      <c r="I8" s="365"/>
      <c r="AA8" s="359" t="s">
        <v>606</v>
      </c>
    </row>
    <row r="9" spans="1:27" ht="60" customHeight="1">
      <c r="A9" s="7"/>
      <c r="E9" s="608" t="s">
        <v>114</v>
      </c>
      <c r="F9" s="516" t="s">
        <v>588</v>
      </c>
      <c r="G9" s="616"/>
      <c r="H9" s="616"/>
      <c r="I9" s="616"/>
      <c r="J9" s="616"/>
      <c r="K9" s="517"/>
      <c r="L9" s="516" t="s">
        <v>593</v>
      </c>
      <c r="M9" s="616"/>
      <c r="N9" s="616"/>
      <c r="O9" s="616"/>
      <c r="P9" s="517"/>
      <c r="Q9" s="617" t="s">
        <v>594</v>
      </c>
      <c r="R9" s="617"/>
      <c r="S9" s="617"/>
      <c r="T9" s="617"/>
      <c r="U9" s="617"/>
      <c r="V9" s="513" t="s">
        <v>626</v>
      </c>
      <c r="AA9" s="359" t="s">
        <v>607</v>
      </c>
    </row>
    <row r="10" spans="1:27" ht="14.25" customHeight="1">
      <c r="A10" s="7"/>
      <c r="E10" s="603"/>
      <c r="F10" s="513" t="s">
        <v>589</v>
      </c>
      <c r="G10" s="513" t="s">
        <v>590</v>
      </c>
      <c r="H10" s="612" t="s">
        <v>591</v>
      </c>
      <c r="I10" s="362"/>
      <c r="J10" s="513" t="s">
        <v>592</v>
      </c>
      <c r="K10" s="614" t="s">
        <v>612</v>
      </c>
      <c r="L10" s="513" t="s">
        <v>589</v>
      </c>
      <c r="M10" s="513" t="s">
        <v>590</v>
      </c>
      <c r="N10" s="612" t="s">
        <v>591</v>
      </c>
      <c r="O10" s="513" t="s">
        <v>592</v>
      </c>
      <c r="P10" s="614" t="s">
        <v>612</v>
      </c>
      <c r="Q10" s="513" t="s">
        <v>595</v>
      </c>
      <c r="R10" s="513"/>
      <c r="S10" s="513"/>
      <c r="T10" s="513"/>
      <c r="U10" s="513"/>
      <c r="V10" s="513"/>
      <c r="AA10" s="359" t="s">
        <v>608</v>
      </c>
    </row>
    <row r="11" spans="1:27" ht="47.25" customHeight="1">
      <c r="A11" s="7"/>
      <c r="E11" s="604"/>
      <c r="F11" s="513"/>
      <c r="G11" s="513"/>
      <c r="H11" s="612"/>
      <c r="I11" s="362"/>
      <c r="J11" s="513"/>
      <c r="K11" s="615"/>
      <c r="L11" s="513"/>
      <c r="M11" s="513"/>
      <c r="N11" s="612"/>
      <c r="O11" s="513"/>
      <c r="P11" s="615"/>
      <c r="Q11" s="354" t="s">
        <v>596</v>
      </c>
      <c r="R11" s="354" t="s">
        <v>597</v>
      </c>
      <c r="S11" s="367" t="s">
        <v>628</v>
      </c>
      <c r="T11" s="354" t="s">
        <v>598</v>
      </c>
      <c r="U11" s="354" t="s">
        <v>629</v>
      </c>
      <c r="V11" s="513"/>
      <c r="AA11" s="359" t="s">
        <v>609</v>
      </c>
    </row>
    <row r="12" spans="1:27">
      <c r="E12" s="357"/>
      <c r="F12" s="613" t="s">
        <v>610</v>
      </c>
      <c r="G12" s="613"/>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11"/>
      <c r="G14" s="611"/>
      <c r="H14" s="611"/>
      <c r="I14" s="364"/>
      <c r="J14" s="55"/>
      <c r="K14" s="55"/>
      <c r="L14" s="55"/>
      <c r="M14" s="55"/>
      <c r="N14" s="55"/>
      <c r="O14" s="55"/>
      <c r="P14" s="55"/>
      <c r="Q14" s="55"/>
      <c r="R14" s="55"/>
      <c r="S14" s="55"/>
      <c r="T14" s="55"/>
      <c r="U14" s="55"/>
      <c r="V14" s="194"/>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8" t="s">
        <v>124</v>
      </c>
      <c r="T9" s="557" t="s">
        <v>89</v>
      </c>
      <c r="U9" s="557" t="s">
        <v>12</v>
      </c>
      <c r="V9" s="557"/>
      <c r="W9" s="557" t="s">
        <v>13</v>
      </c>
      <c r="X9" s="557"/>
      <c r="Y9" s="557" t="s">
        <v>14</v>
      </c>
      <c r="Z9" s="513" t="s">
        <v>441</v>
      </c>
      <c r="AA9" s="602" t="s">
        <v>459</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5:45" ht="78.75" customHeight="1">
      <c r="E11" s="604"/>
      <c r="F11" s="557"/>
      <c r="G11" s="557"/>
      <c r="H11" s="557"/>
      <c r="I11" s="557"/>
      <c r="J11" s="557"/>
      <c r="K11" s="557"/>
      <c r="L11" s="557"/>
      <c r="M11" s="32" t="s">
        <v>17</v>
      </c>
      <c r="N11" s="32" t="s">
        <v>18</v>
      </c>
      <c r="O11" s="32" t="s">
        <v>19</v>
      </c>
      <c r="P11" s="557"/>
      <c r="Q11" s="557"/>
      <c r="R11" s="604"/>
      <c r="S11" s="604"/>
      <c r="T11" s="557"/>
      <c r="U11" s="32" t="s">
        <v>20</v>
      </c>
      <c r="V11" s="41" t="s">
        <v>21</v>
      </c>
      <c r="W11" s="32" t="s">
        <v>20</v>
      </c>
      <c r="X11" s="32" t="s">
        <v>21</v>
      </c>
      <c r="Y11" s="557"/>
      <c r="Z11" s="557"/>
      <c r="AA11" s="604"/>
    </row>
    <row r="12" spans="5:45" s="281" customFormat="1" ht="19.5" customHeight="1">
      <c r="E12" s="9" t="s">
        <v>72</v>
      </c>
      <c r="F12" s="618" t="s">
        <v>29</v>
      </c>
      <c r="G12" s="619"/>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5"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NHQ5aZWc33dEpPTGX4HeH5vC2I02lW7h9GnQe81GU6u7QH/We39/tm85Bp017H6uiP+IfAIB95MubFcGyB7kxA==" saltValue="XcxIohYgVv9rp7h8/q2rMA=="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13</v>
      </c>
      <c r="X9" s="557"/>
      <c r="Y9" s="557" t="s">
        <v>14</v>
      </c>
      <c r="Z9" s="513" t="s">
        <v>441</v>
      </c>
      <c r="AA9" s="602" t="s">
        <v>459</v>
      </c>
      <c r="AR9" t="s">
        <v>337</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338</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QABLJtSGruItQgOuR0sTn8zEWyuyenrK6oTWhAek1KXrNugRwm8HnVnDe4HFWgyyfSaE/LP2rtgQAnwsY1l3tA==" saltValue="iZryMD59L9gO1t20DLrAHQ=="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 style="272" customWidth="1"/>
    <col min="31" max="16383" width="1" hidden="1"/>
    <col min="16384" max="16384" width="2.285156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602" t="s">
        <v>119</v>
      </c>
      <c r="E9" s="557" t="s">
        <v>34</v>
      </c>
      <c r="F9" s="557"/>
      <c r="G9" s="602" t="s">
        <v>118</v>
      </c>
      <c r="H9" s="557" t="s">
        <v>1</v>
      </c>
      <c r="I9" s="513" t="s">
        <v>368</v>
      </c>
      <c r="J9" s="557" t="s">
        <v>3</v>
      </c>
      <c r="K9" s="557" t="s">
        <v>4</v>
      </c>
      <c r="L9" s="557" t="s">
        <v>5</v>
      </c>
      <c r="M9" s="557" t="s">
        <v>6</v>
      </c>
      <c r="N9" s="557" t="s">
        <v>7</v>
      </c>
      <c r="O9" s="557" t="s">
        <v>8</v>
      </c>
      <c r="P9" s="557"/>
      <c r="Q9" s="557"/>
      <c r="R9" s="557"/>
      <c r="S9" s="557" t="s">
        <v>9</v>
      </c>
      <c r="T9" s="602" t="s">
        <v>447</v>
      </c>
      <c r="U9" s="602" t="s">
        <v>116</v>
      </c>
      <c r="V9" s="557" t="s">
        <v>89</v>
      </c>
      <c r="W9" s="557" t="s">
        <v>12</v>
      </c>
      <c r="X9" s="557"/>
      <c r="Y9" s="557" t="s">
        <v>13</v>
      </c>
      <c r="Z9" s="557"/>
      <c r="AA9" s="557" t="s">
        <v>14</v>
      </c>
      <c r="AB9" s="513" t="s">
        <v>441</v>
      </c>
      <c r="AC9" s="602" t="s">
        <v>459</v>
      </c>
      <c r="AD9"/>
      <c r="AR9" s="7"/>
      <c r="AV9" t="s">
        <v>34</v>
      </c>
    </row>
    <row r="10" spans="4:53" ht="31.5" customHeight="1">
      <c r="D10" s="603"/>
      <c r="E10" s="557"/>
      <c r="F10" s="557"/>
      <c r="G10" s="603"/>
      <c r="H10" s="557"/>
      <c r="I10" s="557"/>
      <c r="J10" s="557"/>
      <c r="K10" s="557"/>
      <c r="L10" s="557"/>
      <c r="M10" s="557"/>
      <c r="N10" s="557"/>
      <c r="O10" s="557" t="s">
        <v>15</v>
      </c>
      <c r="P10" s="557"/>
      <c r="Q10" s="557"/>
      <c r="R10" s="557" t="s">
        <v>16</v>
      </c>
      <c r="S10" s="557"/>
      <c r="T10" s="603"/>
      <c r="U10" s="603"/>
      <c r="V10" s="557"/>
      <c r="W10" s="557"/>
      <c r="X10" s="557"/>
      <c r="Y10" s="557"/>
      <c r="Z10" s="557"/>
      <c r="AA10" s="557"/>
      <c r="AB10" s="557"/>
      <c r="AC10" s="603"/>
      <c r="AD10"/>
      <c r="AR10" s="7"/>
      <c r="AV10" t="s">
        <v>379</v>
      </c>
    </row>
    <row r="11" spans="4:53" ht="78.75" customHeight="1">
      <c r="D11" s="604"/>
      <c r="E11" s="557"/>
      <c r="F11" s="557"/>
      <c r="G11" s="604"/>
      <c r="H11" s="557"/>
      <c r="I11" s="557"/>
      <c r="J11" s="557"/>
      <c r="K11" s="557"/>
      <c r="L11" s="557"/>
      <c r="M11" s="557"/>
      <c r="N11" s="557"/>
      <c r="O11" s="40" t="s">
        <v>17</v>
      </c>
      <c r="P11" s="40" t="s">
        <v>18</v>
      </c>
      <c r="Q11" s="40" t="s">
        <v>19</v>
      </c>
      <c r="R11" s="557"/>
      <c r="S11" s="557"/>
      <c r="T11" s="604"/>
      <c r="U11" s="604"/>
      <c r="V11" s="557"/>
      <c r="W11" s="40" t="s">
        <v>20</v>
      </c>
      <c r="X11" s="40" t="s">
        <v>21</v>
      </c>
      <c r="Y11" s="40" t="s">
        <v>20</v>
      </c>
      <c r="Z11" s="40" t="s">
        <v>21</v>
      </c>
      <c r="AA11" s="557"/>
      <c r="AB11" s="557"/>
      <c r="AC11" s="604"/>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MRdAlIP/7d3fDCkYBtOmNmxZWLFCpEqXhxWy+URf+LX3liDGInM7Jd+c3otQF4XIG4a66ifPZm3vGvJrImZyLw==" saltValue="85+Cjmwo8EYACuuwV8de0A==" spinCount="100000"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353"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13</v>
      </c>
      <c r="X9" s="557"/>
      <c r="Y9" s="557" t="s">
        <v>14</v>
      </c>
      <c r="Z9" s="513" t="s">
        <v>441</v>
      </c>
      <c r="AA9" s="602" t="s">
        <v>459</v>
      </c>
    </row>
    <row r="10" spans="2: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2: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GWr6gwQeNpzsK46daQ83Yn4vt0b14TWCZ1h8McfRFNBS4xhJ3DR5j1VnXsv2l3EvVGQjGdST0i26OiET0gPj1g==" saltValue="CtLT63QrRNmvVAlR+nZLa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13</v>
      </c>
      <c r="X9" s="557"/>
      <c r="Y9" s="557" t="s">
        <v>14</v>
      </c>
      <c r="Z9" s="513" t="s">
        <v>441</v>
      </c>
      <c r="AA9" s="602" t="s">
        <v>459</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hhTd7mRCmim1lprXSy+PN8wsD30gIqjt3q/PynpX4eLg70RQ3gjnG6pDhtFJiHdyJ2aYHWBwlQbJzhmsXlifVg==" saltValue="QEIuDVaXkYR/p1kNmLodH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13</v>
      </c>
      <c r="X9" s="557"/>
      <c r="Y9" s="557" t="s">
        <v>14</v>
      </c>
      <c r="Z9" s="513" t="s">
        <v>441</v>
      </c>
      <c r="AA9" s="602" t="s">
        <v>459</v>
      </c>
      <c r="AR9" t="s">
        <v>338</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339</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QJqDRCHHtXPkaWWj1L74OCAdLvQn+swHA6ccjZRql8IJg78aZPlSVuEzCk53TKCEFeej/d/5zqen0Ckhd9ZTEw==" saltValue="OUkrGS44v/r1LwO1jCXBGw=="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13</v>
      </c>
      <c r="X9" s="557"/>
      <c r="Y9" s="557" t="s">
        <v>14</v>
      </c>
      <c r="Z9" s="513" t="s">
        <v>441</v>
      </c>
      <c r="AA9" s="602" t="s">
        <v>459</v>
      </c>
      <c r="AR9" t="s">
        <v>338</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339</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W1eQ6MONRI/7/9Mdf+kp+UuhrS3fegpe3PZ9i4cPPGBxivtpqXeChO+Lt9hBiIQWk9pLEeLBlPYHCFEtgfXp6A==" saltValue="iXw8vT1qDd8ZIv9tI8DZy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85546875" style="272"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602" t="s">
        <v>119</v>
      </c>
      <c r="E9" s="557" t="s">
        <v>34</v>
      </c>
      <c r="F9" s="557"/>
      <c r="G9" s="602" t="s">
        <v>118</v>
      </c>
      <c r="H9" s="557" t="s">
        <v>1</v>
      </c>
      <c r="I9" s="513" t="s">
        <v>368</v>
      </c>
      <c r="J9" s="557" t="s">
        <v>3</v>
      </c>
      <c r="K9" s="557" t="s">
        <v>4</v>
      </c>
      <c r="L9" s="557" t="s">
        <v>5</v>
      </c>
      <c r="M9" s="557" t="s">
        <v>6</v>
      </c>
      <c r="N9" s="557" t="s">
        <v>7</v>
      </c>
      <c r="O9" s="557" t="s">
        <v>8</v>
      </c>
      <c r="P9" s="557"/>
      <c r="Q9" s="557"/>
      <c r="R9" s="557"/>
      <c r="S9" s="557" t="s">
        <v>9</v>
      </c>
      <c r="T9" s="602" t="s">
        <v>447</v>
      </c>
      <c r="U9" s="602" t="s">
        <v>116</v>
      </c>
      <c r="V9" s="557" t="s">
        <v>89</v>
      </c>
      <c r="W9" s="557" t="s">
        <v>12</v>
      </c>
      <c r="X9" s="557"/>
      <c r="Y9" s="557" t="s">
        <v>13</v>
      </c>
      <c r="Z9" s="557"/>
      <c r="AA9" s="557" t="s">
        <v>14</v>
      </c>
      <c r="AB9" s="513" t="s">
        <v>441</v>
      </c>
      <c r="AC9" s="602" t="s">
        <v>459</v>
      </c>
      <c r="AD9"/>
      <c r="AS9" s="63"/>
      <c r="AV9" t="s">
        <v>34</v>
      </c>
    </row>
    <row r="10" spans="4:53" ht="31.5" customHeight="1">
      <c r="D10" s="603"/>
      <c r="E10" s="557"/>
      <c r="F10" s="557"/>
      <c r="G10" s="603"/>
      <c r="H10" s="557"/>
      <c r="I10" s="557"/>
      <c r="J10" s="557"/>
      <c r="K10" s="557"/>
      <c r="L10" s="557"/>
      <c r="M10" s="557"/>
      <c r="N10" s="557"/>
      <c r="O10" s="557" t="s">
        <v>15</v>
      </c>
      <c r="P10" s="557"/>
      <c r="Q10" s="557"/>
      <c r="R10" s="557" t="s">
        <v>16</v>
      </c>
      <c r="S10" s="557"/>
      <c r="T10" s="603"/>
      <c r="U10" s="603"/>
      <c r="V10" s="557"/>
      <c r="W10" s="557"/>
      <c r="X10" s="557"/>
      <c r="Y10" s="557"/>
      <c r="Z10" s="557"/>
      <c r="AA10" s="557"/>
      <c r="AB10" s="557"/>
      <c r="AC10" s="603"/>
      <c r="AD10"/>
      <c r="AS10" s="63"/>
      <c r="AV10" t="s">
        <v>379</v>
      </c>
    </row>
    <row r="11" spans="4:53" ht="78.75" customHeight="1">
      <c r="D11" s="604"/>
      <c r="E11" s="557"/>
      <c r="F11" s="557"/>
      <c r="G11" s="604"/>
      <c r="H11" s="557"/>
      <c r="I11" s="557"/>
      <c r="J11" s="557"/>
      <c r="K11" s="557"/>
      <c r="L11" s="557"/>
      <c r="M11" s="557"/>
      <c r="N11" s="557"/>
      <c r="O11" s="40" t="s">
        <v>17</v>
      </c>
      <c r="P11" s="40" t="s">
        <v>18</v>
      </c>
      <c r="Q11" s="40" t="s">
        <v>19</v>
      </c>
      <c r="R11" s="557"/>
      <c r="S11" s="557"/>
      <c r="T11" s="604"/>
      <c r="U11" s="604"/>
      <c r="V11" s="557"/>
      <c r="W11" s="40" t="s">
        <v>20</v>
      </c>
      <c r="X11" s="40" t="s">
        <v>21</v>
      </c>
      <c r="Y11" s="40" t="s">
        <v>20</v>
      </c>
      <c r="Z11" s="40" t="s">
        <v>21</v>
      </c>
      <c r="AA11" s="557"/>
      <c r="AB11" s="557"/>
      <c r="AC11" s="604"/>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B2X1H52o5ioP4BTLYaB86UrHvGRaYvwqLM5+EWTk8SpmPM1TX7sXXomq02I5eqd+Mo0ZBtGp2KErtMyJUo7BUA==" saltValue="Jg7rrY3GqfHn3Fdf+UziRw=="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orNnpxURQDiXruBrnRXMYjhxb4G70huJvUwIaE3LYny20sY5dbDaeEXgElcZbftUQ7YP2ytVjv08/v57QcT3Cg==" saltValue="mWDntU/JVZDSS7VpKV8+i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1Clax9w+HTvmmv8DVpPexiosnVdUNNAY8cYAp1iuvyD+ckxgYOcCjlUSb2rBirjXrHDjugcHfe5QjDrXw6G48g==" saltValue="gxoY8wNxEF/1VU4N5Xe/R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9YuCcUG5vokPHUwqxwikLd1ttQN+WJTgXnbmogQRgmexZvop1xVA1QyIyR9k8HA4Vx63sEk3zdCnkYqPCp07Jg==" saltValue="ZlPJlQzIUkEQFMLmMhev0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c r="AQ9" t="s">
        <v>346</v>
      </c>
    </row>
    <row r="10" spans="5:43"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Q11" t="s">
        <v>347</v>
      </c>
    </row>
    <row r="12" spans="5:43" ht="20.100000000000001" customHeight="1">
      <c r="E12" s="9" t="s">
        <v>680</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5irD3RH+0QuGAHOq4px1UIhLj16/bVBJxCSmxFkm94xflM0dlGQFbntk6YSckZoSMw2Y9ef22xyZ8DjPdg96AQ==" saltValue="3N6Sy+X1Z0f1hIbe4hfWGQ=="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c r="AQ9" t="s">
        <v>346</v>
      </c>
    </row>
    <row r="10" spans="5:43"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Q11" t="s">
        <v>347</v>
      </c>
    </row>
    <row r="12" spans="5:43" ht="30" customHeight="1">
      <c r="E12" s="9" t="s">
        <v>681</v>
      </c>
      <c r="F12" s="52" t="s">
        <v>648</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MZVOFnddzO92LXHq9nZYLSOVHDK9bnfM58+Fep1Pxamjl8oBtPbOTKub5yIogj2gXDpfFdDgh3QEVEYCfDM7NA==" saltValue="U2EfJiMgmCVWYr1oUzQxs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VQOFq+fOSTEegomymnKQkqgorjrRExwa3EffLk5PaerFrdUXrtBF1339x8m3XNHeEZpXPzcRbq0IiNrLduLc7A==" saltValue="v0t4DDfrsK9fQcOUEFNX5g==" spinCount="100000"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jb9CubZ5UJ/d5+56G/XxKZZGb/UBfibvGFGf8xsldGfTZLsMl/BGFvTjCzmvREIAC1Vq5k4RlJA1zJjYkLOvyg==" saltValue="YRv1/u6JiW9iKrzFLwInU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707</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XKbqFBuNpY1sVf/36NKWs6SaUSOCeJsGstKCBGw7RP5nk1Nzg/xQ50JC1Dg6I0Bi1ZakJgyx2eoYX2Y9ye2tsw==" saltValue="gA5cjCvLnY/tmiO+6NOSL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706</v>
      </c>
      <c r="F12" s="86" t="s">
        <v>669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E1cXtAb0vbsSU0DU7ERXawVgmmOle36u2MXny4aXrB+b+twDMS6vJImQrv4LACk8bbzs5tbmvKFlS0F/zfTGQA==" saltValue="D0Abus63Sr5im9fiGlHYr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704</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SUM(AC16:AC65536)</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t="24.95" customHeight="1">
      <c r="E15" s="191">
        <v>1</v>
      </c>
      <c r="F15" s="448" t="s">
        <v>887</v>
      </c>
      <c r="G15" s="447" t="s">
        <v>888</v>
      </c>
      <c r="H15" s="47">
        <v>850000</v>
      </c>
      <c r="I15" s="47"/>
      <c r="J15" s="47"/>
      <c r="K15" s="445">
        <f>+IFERROR(IF(COUNT(H15:J15),ROUND(SUM(H15:J15),0),""),"")</f>
        <v>850000</v>
      </c>
      <c r="L15" s="51">
        <f>+IFERROR(IF(COUNT(K15),ROUND(K15/'Shareholding Pattern'!$L$78*100,2),""),"")</f>
        <v>7.81</v>
      </c>
      <c r="M15" s="203">
        <f>IF(H15="","",H15)</f>
        <v>850000</v>
      </c>
      <c r="N15" s="203"/>
      <c r="O15" s="266">
        <f>+IFERROR(IF(COUNT(M15:N15),ROUND(SUM(M15,N15),2),""),"")</f>
        <v>850000</v>
      </c>
      <c r="P15" s="51">
        <f>+IFERROR(IF(COUNT(O15),ROUND(O15/('Shareholding Pattern'!$P$79)*100,2),""),"")</f>
        <v>7.81</v>
      </c>
      <c r="Q15" s="47"/>
      <c r="R15" s="47"/>
      <c r="S15" s="445" t="str">
        <f>+IFERROR(IF(COUNT(Q15:R15),ROUND(SUM(Q15:R15),0),""),"")</f>
        <v/>
      </c>
      <c r="T15" s="17">
        <f>+IFERROR(IF(COUNT(K15,S15),ROUND(SUM(S15,K15)/SUM('Shareholding Pattern'!$L$78,'Shareholding Pattern'!$T$78)*100,2),""),"")</f>
        <v>7.81</v>
      </c>
      <c r="U15" s="47"/>
      <c r="V15" s="17" t="str">
        <f>+IFERROR(IF(COUNT(U15),ROUND(SUM(U15)/SUM(K15)*100,2),""),0)</f>
        <v/>
      </c>
      <c r="W15" s="47">
        <v>0</v>
      </c>
      <c r="X15" s="265">
        <v>1</v>
      </c>
      <c r="Y15" s="47">
        <v>0</v>
      </c>
      <c r="Z15" s="47">
        <v>0</v>
      </c>
      <c r="AA15" s="47">
        <v>0</v>
      </c>
      <c r="AB15" s="11"/>
      <c r="AC15" s="11">
        <f>IF(SUM(H15:W15)&gt;0,1,0)</f>
        <v>1</v>
      </c>
    </row>
    <row r="16" spans="5:30" hidden="1">
      <c r="E16" s="200"/>
      <c r="F16" s="18"/>
      <c r="G16" s="18"/>
      <c r="H16" s="18"/>
      <c r="I16" s="18"/>
      <c r="J16" s="198"/>
      <c r="K16" s="198"/>
      <c r="L16" s="18"/>
      <c r="M16" s="18"/>
      <c r="N16" s="198"/>
      <c r="O16" s="198"/>
      <c r="P16" s="18"/>
      <c r="Q16" s="18"/>
      <c r="R16" s="18"/>
      <c r="S16" s="18"/>
      <c r="T16" s="18"/>
      <c r="U16" s="18"/>
      <c r="V16" s="198"/>
      <c r="W16" s="201"/>
      <c r="X16" s="201"/>
      <c r="Y16" s="201"/>
      <c r="Z16" s="201"/>
      <c r="AA16" s="199"/>
    </row>
    <row r="17" spans="5:27" ht="20.100000000000001" customHeight="1">
      <c r="E17" s="59"/>
      <c r="F17" s="60" t="s">
        <v>392</v>
      </c>
      <c r="G17" s="60" t="s">
        <v>19</v>
      </c>
      <c r="H17" s="53">
        <f>+IFERROR(IF(COUNT(H14:H16),ROUND(SUM(H14:H16),0),""),"")</f>
        <v>850000</v>
      </c>
      <c r="I17" s="53" t="str">
        <f>+IFERROR(IF(COUNT(I14:I16),ROUND(SUM(I14:I16),0),""),"")</f>
        <v/>
      </c>
      <c r="J17" s="53" t="str">
        <f>+IFERROR(IF(COUNT(J14:J16),ROUND(SUM(J14:J16),0),""),"")</f>
        <v/>
      </c>
      <c r="K17" s="53">
        <f>+IFERROR(IF(COUNT(K14:K16),ROUND(SUM(K14:K16),0),""),"")</f>
        <v>850000</v>
      </c>
      <c r="L17" s="17">
        <f>+IFERROR(IF(COUNT(K17),ROUND(K17/'Shareholding Pattern'!$L$78*100,2),""),"")</f>
        <v>7.81</v>
      </c>
      <c r="M17" s="35">
        <f>+IFERROR(IF(COUNT(M14:M16),ROUND(SUM(M14:M16),0),""),"")</f>
        <v>850000</v>
      </c>
      <c r="N17" s="35" t="str">
        <f>+IFERROR(IF(COUNT(N14:N16),ROUND(SUM(N14:N16),0),""),"")</f>
        <v/>
      </c>
      <c r="O17" s="35">
        <f>+IFERROR(IF(COUNT(O14:O16),ROUND(SUM(O14:O16),0),""),"")</f>
        <v>850000</v>
      </c>
      <c r="P17" s="17">
        <f>+IFERROR(IF(COUNT(O17),ROUND(O17/('Shareholding Pattern'!$P$79)*100,2),""),"")</f>
        <v>7.81</v>
      </c>
      <c r="Q17" s="53" t="str">
        <f>+IFERROR(IF(COUNT(Q14:Q16),ROUND(SUM(Q14:Q16),0),""),"")</f>
        <v/>
      </c>
      <c r="R17" s="53" t="str">
        <f>+IFERROR(IF(COUNT(R14:R16),ROUND(SUM(R14:R16),0),""),"")</f>
        <v/>
      </c>
      <c r="S17" s="53" t="str">
        <f>+IFERROR(IF(COUNT(S14:S16),ROUND(SUM(S14:S16),0),""),"")</f>
        <v/>
      </c>
      <c r="T17" s="17">
        <f>+IFERROR(IF(COUNT(K17,S17),ROUND(SUM(S17,K17)/SUM('Shareholding Pattern'!$L$78,'Shareholding Pattern'!$T$78)*100,2),""),"")</f>
        <v>7.81</v>
      </c>
      <c r="U17" s="53" t="str">
        <f>+IFERROR(IF(COUNT(U14:U16),ROUND(SUM(U14:U16),0),""),"")</f>
        <v/>
      </c>
      <c r="V17" s="17" t="str">
        <f>+IFERROR(IF(COUNT(U17),ROUND(SUM(U17)/SUM(K17)*100,2),""),0)</f>
        <v/>
      </c>
      <c r="W17" s="53">
        <f>+IFERROR(IF(COUNT(W14:W16),ROUND(SUM(W14:W16),0),""),"")</f>
        <v>0</v>
      </c>
      <c r="X17" s="406"/>
      <c r="Y17" s="53">
        <f>+IFERROR(IF(COUNT(Y14:Y16),ROUND(SUM(Y14:Y16),0),""),"")</f>
        <v>0</v>
      </c>
      <c r="Z17" s="53">
        <f>+IFERROR(IF(COUNT(Z14:Z16),ROUND(SUM(Z14:Z16),0),""),"")</f>
        <v>0</v>
      </c>
      <c r="AA17" s="53">
        <f>+IFERROR(IF(COUNT(AA14:AA16),ROUND(SUM(AA14:AA16),0),""),"")</f>
        <v>0</v>
      </c>
    </row>
  </sheetData>
  <sheetProtection algorithmName="SHA-512" hashValue="P1XfP6rmoMjMUJsuP9Zz0wVy4ydcKF+b6jVTk3JrbRsXz4Os+ofvu71UHxkjCXortSNdPmLMWrUyKrDqyfrzzA==" saltValue="osoJG35vcULM+ewt6pbew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OO3E1f49HRmExn6sNyn8xE0oaVCxR8CDuatP0jtJMku0ii0NejvX7NVDhg4FE/TU9FsCn3U/krfVtCXhYyvxEQ==" saltValue="rB0iiCu+4S+/t/Ria79U+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703</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iMkaDx+wWST5eQP9kG1MGxD9fuffnSTdsxncOgc/87bGMVzuNHEddkUwH0BBeiMJEd4OEZYhkJbz3Z1h7HpmGQ==" saltValue="Ba0e90gLEQywp82LTvIpK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zN8mP+WheNVeAqfrQehK4zkyZHEA+j4MEItfj1Rmh/Tn4AhWZaxkcBoqEkuhESuJoRiY1jB4FrsGWQIm5aWpg==" saltValue="Rm5BF4IfRaqUXmczqlyvj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OHmzhfgSR8wtfhRz3DP6YtKVTRjO7oJevAn8oFFb6CAA9YmNbuSyo2qDfMA9oU6SlJfvaQz2FNDPaTJUzXLATg==" saltValue="36EfRok/9XDzviSdu78xM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wQDMD7zUY4DfuKKSuYiAOD3OHaF9goHylBpuJiiDT9EyVG2MAFd4+rXa890lMydMOz0lQx9sqBqFYYEUyrSUsQ==" saltValue="WqND+9Hi4WESzvjuCh9OI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uBuK2sQPI7SO2+9HKusVq+Ji5SrJzwNBaXYTp7M8sBTZ2x7AIBOEY3k+LeJdl/xhjiO9sUoOAo8f35UiyHQ62Q==" saltValue="TDG44+tqIAY4SYRT/ENfB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ZEOAydwEklgMFuKV5LdSZVEdCm23vPXPEGjWK/41PmCLTYVAdMcsbnL25YO4CkWLMg6BVOiPjjxcB6lE/r33hg==" saltValue="URiC3FiRuvL+5IozIZI12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84</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bqO/I+fzP9zBUZHuDidlQdDM4gE8b6wiDQS0XgWauhqi1KN3QHtbnJ60jYRiBa85VvoQW0EwFlAl99/whNwdXw==" saltValue="fpwbikBRhbM/tO+ixWJQ8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697</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Ihl+2o5ZsOIlP1uX4SeRWZGcTTHJcJEF4e1lF9k+T4A1PK9M/Z13lFnBqTCNRf5twAB2ksLyn8DYdc9U6zZ8pQ==" saltValue="0WiUtU+4gqftqVJ5EFTLy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6" customFormat="1" ht="20.100000000000001" customHeight="1">
      <c r="E12" s="9" t="s">
        <v>683</v>
      </c>
      <c r="F12" s="86" t="s">
        <v>693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wXobfICygHeOxRATs/2MQhJA2yW82R0Q8qfodO65udslOdLx0fmOSOPqYTGXLEBzVcAaPIF6HZs7i/erBy18YQ==" saltValue="OFbZ3BTODGO3Ip8br1Lz/w==" spinCount="100000"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2" t="s">
        <v>119</v>
      </c>
      <c r="E9" s="602" t="s">
        <v>34</v>
      </c>
      <c r="F9" s="602" t="s">
        <v>376</v>
      </c>
      <c r="G9" s="608" t="s">
        <v>118</v>
      </c>
      <c r="H9" s="557" t="s">
        <v>1</v>
      </c>
      <c r="I9" s="608" t="s">
        <v>368</v>
      </c>
      <c r="J9" s="557" t="s">
        <v>3</v>
      </c>
      <c r="K9" s="557" t="s">
        <v>4</v>
      </c>
      <c r="L9" s="557" t="s">
        <v>5</v>
      </c>
      <c r="M9" s="557" t="s">
        <v>6</v>
      </c>
      <c r="N9" s="557" t="s">
        <v>7</v>
      </c>
      <c r="O9" s="557" t="s">
        <v>8</v>
      </c>
      <c r="P9" s="557"/>
      <c r="Q9" s="557"/>
      <c r="R9" s="557"/>
      <c r="S9" s="557" t="s">
        <v>9</v>
      </c>
      <c r="T9" s="602" t="s">
        <v>447</v>
      </c>
      <c r="U9" s="602" t="s">
        <v>120</v>
      </c>
      <c r="V9" s="557" t="s">
        <v>89</v>
      </c>
      <c r="W9" s="557" t="s">
        <v>12</v>
      </c>
      <c r="X9" s="557"/>
      <c r="Y9" s="557" t="s">
        <v>14</v>
      </c>
      <c r="Z9" s="513" t="s">
        <v>441</v>
      </c>
      <c r="AA9" s="545" t="s">
        <v>708</v>
      </c>
      <c r="AB9" s="546"/>
      <c r="AC9" s="547"/>
      <c r="AG9" s="63" t="s">
        <v>348</v>
      </c>
      <c r="AV9" t="s">
        <v>34</v>
      </c>
    </row>
    <row r="10" spans="4:57" ht="31.5" customHeight="1">
      <c r="D10" s="603"/>
      <c r="E10" s="603"/>
      <c r="F10" s="603"/>
      <c r="G10" s="530"/>
      <c r="H10" s="557"/>
      <c r="I10" s="603"/>
      <c r="J10" s="557"/>
      <c r="K10" s="557"/>
      <c r="L10" s="557"/>
      <c r="M10" s="557"/>
      <c r="N10" s="557"/>
      <c r="O10" s="557" t="s">
        <v>15</v>
      </c>
      <c r="P10" s="557"/>
      <c r="Q10" s="557"/>
      <c r="R10" s="557" t="s">
        <v>16</v>
      </c>
      <c r="S10" s="557"/>
      <c r="T10" s="603"/>
      <c r="U10" s="596"/>
      <c r="V10" s="557"/>
      <c r="W10" s="557"/>
      <c r="X10" s="557"/>
      <c r="Y10" s="557"/>
      <c r="Z10" s="557"/>
      <c r="AA10" s="524" t="s">
        <v>709</v>
      </c>
      <c r="AB10" s="525"/>
      <c r="AC10" s="526"/>
      <c r="AG10" s="63" t="s">
        <v>339</v>
      </c>
      <c r="AV10" t="s">
        <v>379</v>
      </c>
    </row>
    <row r="11" spans="4:57" ht="45">
      <c r="D11" s="604"/>
      <c r="E11" s="604"/>
      <c r="F11" s="604"/>
      <c r="G11" s="512"/>
      <c r="H11" s="557"/>
      <c r="I11" s="604"/>
      <c r="J11" s="557"/>
      <c r="K11" s="557"/>
      <c r="L11" s="557"/>
      <c r="M11" s="557"/>
      <c r="N11" s="557"/>
      <c r="O11" s="382" t="s">
        <v>17</v>
      </c>
      <c r="P11" s="382" t="s">
        <v>18</v>
      </c>
      <c r="Q11" s="382" t="s">
        <v>19</v>
      </c>
      <c r="R11" s="557"/>
      <c r="S11" s="557"/>
      <c r="T11" s="604"/>
      <c r="U11" s="597"/>
      <c r="V11" s="557"/>
      <c r="W11" s="382" t="s">
        <v>20</v>
      </c>
      <c r="X11" s="382" t="s">
        <v>21</v>
      </c>
      <c r="Y11" s="557"/>
      <c r="Z11" s="557"/>
      <c r="AA11" s="399" t="s">
        <v>710</v>
      </c>
      <c r="AB11" s="399" t="s">
        <v>711</v>
      </c>
      <c r="AC11" s="399" t="s">
        <v>712</v>
      </c>
      <c r="AG11" s="63" t="s">
        <v>344</v>
      </c>
    </row>
    <row r="12" spans="4:57" ht="15.75">
      <c r="D12" s="9" t="s">
        <v>696</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m/YdvuJexYygHqx1YPbwPGPbhL09vPhlAxXxxR4HCe8UiLd8BpigbPseCiw37HKXDWp1cXalw3UYTuvTDeApKA==" saltValue="WzTAKuBajX91pvoJ/jlyRg=="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2" t="s">
        <v>119</v>
      </c>
      <c r="E9" s="602" t="s">
        <v>34</v>
      </c>
      <c r="F9" s="602" t="s">
        <v>376</v>
      </c>
      <c r="G9" s="608" t="s">
        <v>118</v>
      </c>
      <c r="H9" s="557" t="s">
        <v>1</v>
      </c>
      <c r="I9" s="608" t="s">
        <v>368</v>
      </c>
      <c r="J9" s="557" t="s">
        <v>3</v>
      </c>
      <c r="K9" s="557" t="s">
        <v>4</v>
      </c>
      <c r="L9" s="557" t="s">
        <v>5</v>
      </c>
      <c r="M9" s="557" t="s">
        <v>6</v>
      </c>
      <c r="N9" s="557" t="s">
        <v>7</v>
      </c>
      <c r="O9" s="557" t="s">
        <v>8</v>
      </c>
      <c r="P9" s="557"/>
      <c r="Q9" s="557"/>
      <c r="R9" s="557"/>
      <c r="S9" s="557" t="s">
        <v>9</v>
      </c>
      <c r="T9" s="602" t="s">
        <v>447</v>
      </c>
      <c r="U9" s="602" t="s">
        <v>120</v>
      </c>
      <c r="V9" s="557" t="s">
        <v>89</v>
      </c>
      <c r="W9" s="557" t="s">
        <v>12</v>
      </c>
      <c r="X9" s="557"/>
      <c r="Y9" s="557" t="s">
        <v>14</v>
      </c>
      <c r="Z9" s="513" t="s">
        <v>441</v>
      </c>
      <c r="AA9" s="545" t="s">
        <v>708</v>
      </c>
      <c r="AB9" s="546"/>
      <c r="AC9" s="547"/>
      <c r="AG9" s="63" t="s">
        <v>348</v>
      </c>
      <c r="AV9" t="s">
        <v>34</v>
      </c>
    </row>
    <row r="10" spans="4:57" ht="31.5" customHeight="1">
      <c r="D10" s="603"/>
      <c r="E10" s="603"/>
      <c r="F10" s="603"/>
      <c r="G10" s="530"/>
      <c r="H10" s="557"/>
      <c r="I10" s="603"/>
      <c r="J10" s="557"/>
      <c r="K10" s="557"/>
      <c r="L10" s="557"/>
      <c r="M10" s="557"/>
      <c r="N10" s="557"/>
      <c r="O10" s="557" t="s">
        <v>15</v>
      </c>
      <c r="P10" s="557"/>
      <c r="Q10" s="557"/>
      <c r="R10" s="557" t="s">
        <v>16</v>
      </c>
      <c r="S10" s="557"/>
      <c r="T10" s="603"/>
      <c r="U10" s="596"/>
      <c r="V10" s="557"/>
      <c r="W10" s="557"/>
      <c r="X10" s="557"/>
      <c r="Y10" s="557"/>
      <c r="Z10" s="557"/>
      <c r="AA10" s="524" t="s">
        <v>709</v>
      </c>
      <c r="AB10" s="525"/>
      <c r="AC10" s="526"/>
      <c r="AG10" s="63" t="s">
        <v>339</v>
      </c>
      <c r="AV10" t="s">
        <v>379</v>
      </c>
    </row>
    <row r="11" spans="4:57" ht="45">
      <c r="D11" s="604"/>
      <c r="E11" s="604"/>
      <c r="F11" s="604"/>
      <c r="G11" s="512"/>
      <c r="H11" s="557"/>
      <c r="I11" s="604"/>
      <c r="J11" s="557"/>
      <c r="K11" s="557"/>
      <c r="L11" s="557"/>
      <c r="M11" s="557"/>
      <c r="N11" s="557"/>
      <c r="O11" s="40" t="s">
        <v>17</v>
      </c>
      <c r="P11" s="40" t="s">
        <v>18</v>
      </c>
      <c r="Q11" s="40" t="s">
        <v>19</v>
      </c>
      <c r="R11" s="557"/>
      <c r="S11" s="557"/>
      <c r="T11" s="604"/>
      <c r="U11" s="597"/>
      <c r="V11" s="557"/>
      <c r="W11" s="40" t="s">
        <v>20</v>
      </c>
      <c r="X11" s="40" t="s">
        <v>21</v>
      </c>
      <c r="Y11" s="557"/>
      <c r="Z11" s="557"/>
      <c r="AA11" s="399" t="s">
        <v>710</v>
      </c>
      <c r="AB11" s="399" t="s">
        <v>711</v>
      </c>
      <c r="AC11" s="399" t="s">
        <v>712</v>
      </c>
      <c r="AG11" s="63" t="s">
        <v>344</v>
      </c>
    </row>
    <row r="12" spans="4:57" ht="15.75">
      <c r="D12" s="9" t="s">
        <v>679</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zArJWeqjZy1iSTrZyhYJMCJbfJauNOvrGwjkCjMUaQyOcRb2WyMn4G+BEDQqLnqkfkkuYcYqlG7kzvtlvAcxgA==" saltValue="VU1BjJ/j5JINAIMVB2n53g==" spinCount="100000"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2" t="s">
        <v>119</v>
      </c>
      <c r="F9" s="513" t="s">
        <v>118</v>
      </c>
      <c r="G9" s="557" t="s">
        <v>1</v>
      </c>
      <c r="H9" s="513" t="s">
        <v>3</v>
      </c>
      <c r="I9" s="557" t="s">
        <v>4</v>
      </c>
      <c r="J9" s="557" t="s">
        <v>5</v>
      </c>
      <c r="K9" s="557" t="s">
        <v>6</v>
      </c>
      <c r="L9" s="557" t="s">
        <v>7</v>
      </c>
      <c r="M9" s="557" t="s">
        <v>8</v>
      </c>
      <c r="N9" s="557"/>
      <c r="O9" s="557"/>
      <c r="P9" s="557"/>
      <c r="Q9" s="602" t="s">
        <v>447</v>
      </c>
      <c r="R9" s="557" t="s">
        <v>10</v>
      </c>
      <c r="S9" s="602" t="s">
        <v>116</v>
      </c>
      <c r="T9" s="557" t="s">
        <v>89</v>
      </c>
      <c r="U9" s="557" t="s">
        <v>12</v>
      </c>
      <c r="V9" s="557"/>
      <c r="W9" s="557" t="s">
        <v>14</v>
      </c>
      <c r="X9" s="513" t="s">
        <v>441</v>
      </c>
      <c r="Y9" s="545" t="s">
        <v>708</v>
      </c>
      <c r="Z9" s="546"/>
      <c r="AA9" s="547"/>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695</v>
      </c>
      <c r="F12" s="384" t="s">
        <v>694</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tpStfkhY9GNNmIoK1DDbEJePtJIPtkazzva9baaGBRgl2ligCzBfIUpHSYyEUNhx9dsL1AYqSY7V5FCy0bWyMQ==" saltValue="r6OztvkdcWGm6D2loSjDQ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2" t="s">
        <v>119</v>
      </c>
      <c r="F9" s="513" t="s">
        <v>118</v>
      </c>
      <c r="G9" s="557" t="s">
        <v>1</v>
      </c>
      <c r="H9" s="513" t="s">
        <v>3</v>
      </c>
      <c r="I9" s="557" t="s">
        <v>4</v>
      </c>
      <c r="J9" s="557" t="s">
        <v>5</v>
      </c>
      <c r="K9" s="557" t="s">
        <v>6</v>
      </c>
      <c r="L9" s="557" t="s">
        <v>7</v>
      </c>
      <c r="M9" s="557" t="s">
        <v>8</v>
      </c>
      <c r="N9" s="557"/>
      <c r="O9" s="557"/>
      <c r="P9" s="557"/>
      <c r="Q9" s="602" t="s">
        <v>447</v>
      </c>
      <c r="R9" s="557" t="s">
        <v>10</v>
      </c>
      <c r="S9" s="602" t="s">
        <v>116</v>
      </c>
      <c r="T9" s="557" t="s">
        <v>89</v>
      </c>
      <c r="U9" s="557" t="s">
        <v>12</v>
      </c>
      <c r="V9" s="557"/>
      <c r="W9" s="557" t="s">
        <v>14</v>
      </c>
      <c r="X9" s="513" t="s">
        <v>441</v>
      </c>
      <c r="Y9" s="545" t="s">
        <v>708</v>
      </c>
      <c r="Z9" s="546"/>
      <c r="AA9" s="547"/>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692</v>
      </c>
      <c r="F12" s="384" t="s">
        <v>691</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3SFdoGGbWJcqIMJAULe644qf1eVQkHiZzqFX+PRM34gyuFNbbH9pBeZ2l6AGL184Zox0EWmLuWxrnuazUXz8tg==" saltValue="HjLyUkJVvpdv4F+eGxdyQ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2" t="s">
        <v>119</v>
      </c>
      <c r="F9" s="513" t="s">
        <v>118</v>
      </c>
      <c r="G9" s="557" t="s">
        <v>1</v>
      </c>
      <c r="H9" s="513" t="s">
        <v>3</v>
      </c>
      <c r="I9" s="557" t="s">
        <v>4</v>
      </c>
      <c r="J9" s="557" t="s">
        <v>5</v>
      </c>
      <c r="K9" s="557" t="s">
        <v>6</v>
      </c>
      <c r="L9" s="557" t="s">
        <v>7</v>
      </c>
      <c r="M9" s="557" t="s">
        <v>8</v>
      </c>
      <c r="N9" s="557"/>
      <c r="O9" s="557"/>
      <c r="P9" s="557"/>
      <c r="Q9" s="602" t="s">
        <v>447</v>
      </c>
      <c r="R9" s="557" t="s">
        <v>10</v>
      </c>
      <c r="S9" s="602" t="s">
        <v>116</v>
      </c>
      <c r="T9" s="557" t="s">
        <v>89</v>
      </c>
      <c r="U9" s="557" t="s">
        <v>12</v>
      </c>
      <c r="V9" s="557"/>
      <c r="W9" s="557" t="s">
        <v>14</v>
      </c>
      <c r="X9" s="513" t="s">
        <v>441</v>
      </c>
      <c r="Y9" s="545" t="s">
        <v>708</v>
      </c>
      <c r="Z9" s="546"/>
      <c r="AA9" s="547"/>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690</v>
      </c>
      <c r="F12" s="384" t="s">
        <v>657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VJW+nquYlf5lzxxlEgvirZ40vXoF54GhI4NnxRkqMeKP4qZwZ/qCTX/FeRYS/Np9PIUGi+QIKi7VHWgGXnCH1w==" saltValue="mwRZ5NLDOVEQe2YD9+nCSg=="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13" t="s">
        <v>118</v>
      </c>
      <c r="G9" s="557" t="s">
        <v>1</v>
      </c>
      <c r="H9" s="513" t="s">
        <v>3</v>
      </c>
      <c r="I9" s="557" t="s">
        <v>4</v>
      </c>
      <c r="J9" s="557" t="s">
        <v>5</v>
      </c>
      <c r="K9" s="557" t="s">
        <v>6</v>
      </c>
      <c r="L9" s="557" t="s">
        <v>7</v>
      </c>
      <c r="M9" s="557" t="s">
        <v>8</v>
      </c>
      <c r="N9" s="557"/>
      <c r="O9" s="557"/>
      <c r="P9" s="557"/>
      <c r="Q9" s="602" t="s">
        <v>447</v>
      </c>
      <c r="R9" s="557" t="s">
        <v>10</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R11" t="s">
        <v>347</v>
      </c>
    </row>
    <row r="12" spans="5:44" ht="20.25" customHeight="1">
      <c r="E12" s="9" t="s">
        <v>689</v>
      </c>
      <c r="F12" s="384" t="s">
        <v>654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aCG9epT+ixiU1FiTFvFIGShjmIn2kPI756472yKKC0UuMToOss94rXgO40WFRCCuSDKCOk2hpcQR4qqjRUT5MA==" saltValue="nwtweMdgfT9vXTY32OmXh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13" t="s">
        <v>118</v>
      </c>
      <c r="G9" s="557" t="s">
        <v>1</v>
      </c>
      <c r="H9" s="513" t="s">
        <v>3</v>
      </c>
      <c r="I9" s="557" t="s">
        <v>4</v>
      </c>
      <c r="J9" s="557" t="s">
        <v>5</v>
      </c>
      <c r="K9" s="557" t="s">
        <v>6</v>
      </c>
      <c r="L9" s="557" t="s">
        <v>7</v>
      </c>
      <c r="M9" s="557" t="s">
        <v>8</v>
      </c>
      <c r="N9" s="557"/>
      <c r="O9" s="557"/>
      <c r="P9" s="557"/>
      <c r="Q9" s="602" t="s">
        <v>447</v>
      </c>
      <c r="R9" s="557" t="s">
        <v>10</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KQTFdYUmvvk2enOhxdcg2pE3tYtgIRN8KmE2/eUKJvFt2Q93g9dsVeuvMxlbkKLriUOgc23Qk7El0SgvRdXJaw==" saltValue="YNXypj9efjOfqPcIwDAWAQ=="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13" t="s">
        <v>118</v>
      </c>
      <c r="G9" s="557" t="s">
        <v>1</v>
      </c>
      <c r="H9" s="513" t="s">
        <v>3</v>
      </c>
      <c r="I9" s="557" t="s">
        <v>4</v>
      </c>
      <c r="J9" s="557" t="s">
        <v>5</v>
      </c>
      <c r="K9" s="557" t="s">
        <v>6</v>
      </c>
      <c r="L9" s="557" t="s">
        <v>7</v>
      </c>
      <c r="M9" s="557" t="s">
        <v>8</v>
      </c>
      <c r="N9" s="557"/>
      <c r="O9" s="557"/>
      <c r="P9" s="557"/>
      <c r="Q9" s="602" t="s">
        <v>447</v>
      </c>
      <c r="R9" s="557" t="s">
        <v>10</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71" t="s">
        <v>17</v>
      </c>
      <c r="N11" s="371" t="s">
        <v>18</v>
      </c>
      <c r="O11" s="371" t="s">
        <v>19</v>
      </c>
      <c r="P11" s="557"/>
      <c r="Q11" s="604"/>
      <c r="R11" s="557"/>
      <c r="S11" s="604"/>
      <c r="T11" s="557"/>
      <c r="U11" s="371" t="s">
        <v>20</v>
      </c>
      <c r="V11" s="371" t="s">
        <v>21</v>
      </c>
      <c r="W11" s="557"/>
      <c r="X11" s="557"/>
      <c r="Y11" s="399" t="s">
        <v>710</v>
      </c>
      <c r="Z11" s="399" t="s">
        <v>711</v>
      </c>
      <c r="AA11" s="399" t="s">
        <v>712</v>
      </c>
      <c r="AR11" t="s">
        <v>347</v>
      </c>
    </row>
    <row r="12" spans="5:44" ht="20.25" customHeight="1">
      <c r="E12" s="9" t="s">
        <v>687</v>
      </c>
      <c r="F12" s="373"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Fgj0NKaMl8VXdgIh822TgIw/fdwMbGAcNOnaQpf8soJTMoJn6rEOEZgKFMohZ/Yzj80wDb7BRgYjxhsy2Zdw7g==" saltValue="hRsGOuOd4/Dv1te/+N69ow=="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2" t="s">
        <v>119</v>
      </c>
      <c r="F9" s="513" t="s">
        <v>118</v>
      </c>
      <c r="G9" s="557" t="s">
        <v>1</v>
      </c>
      <c r="H9" s="513" t="s">
        <v>3</v>
      </c>
      <c r="I9" s="557" t="s">
        <v>4</v>
      </c>
      <c r="J9" s="557" t="s">
        <v>5</v>
      </c>
      <c r="K9" s="557" t="s">
        <v>6</v>
      </c>
      <c r="L9" s="557" t="s">
        <v>7</v>
      </c>
      <c r="M9" s="557" t="s">
        <v>8</v>
      </c>
      <c r="N9" s="557"/>
      <c r="O9" s="557"/>
      <c r="P9" s="557"/>
      <c r="Q9" s="602" t="s">
        <v>447</v>
      </c>
      <c r="R9" s="557" t="s">
        <v>10</v>
      </c>
      <c r="S9" s="602" t="s">
        <v>116</v>
      </c>
      <c r="T9" s="557" t="s">
        <v>89</v>
      </c>
      <c r="U9" s="557" t="s">
        <v>12</v>
      </c>
      <c r="V9" s="557"/>
      <c r="W9" s="557" t="s">
        <v>14</v>
      </c>
      <c r="X9" s="513" t="s">
        <v>441</v>
      </c>
      <c r="Y9" s="545" t="s">
        <v>708</v>
      </c>
      <c r="Z9" s="546"/>
      <c r="AA9" s="547"/>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604"/>
      <c r="R11" s="557"/>
      <c r="S11" s="604"/>
      <c r="T11" s="557"/>
      <c r="U11" s="40" t="s">
        <v>20</v>
      </c>
      <c r="V11" s="40" t="s">
        <v>21</v>
      </c>
      <c r="W11" s="557"/>
      <c r="X11" s="557"/>
      <c r="Y11" s="399" t="s">
        <v>710</v>
      </c>
      <c r="Z11" s="399" t="s">
        <v>711</v>
      </c>
      <c r="AA11" s="399" t="s">
        <v>712</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JnAKYyn6l6GnKEmByXZSAnnCvBzwh3JE190dstJFTGlsEe3BnrnAEP/Z02B/GZvSB3CA22bcGxGOTziEOEFaXw==" saltValue="67/WwG1skuq02ot2P8jJrw=="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7" customFormat="1" ht="18.75" customHeight="1">
      <c r="E12" s="9" t="s">
        <v>684</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8" t="s">
        <v>883</v>
      </c>
      <c r="G15" s="447" t="s">
        <v>884</v>
      </c>
      <c r="H15" s="47">
        <v>146642</v>
      </c>
      <c r="I15" s="47"/>
      <c r="J15" s="47"/>
      <c r="K15" s="445">
        <f>+IFERROR(IF(COUNT(H15:J15),ROUND(SUM(H15:J15),0),""),"")</f>
        <v>146642</v>
      </c>
      <c r="L15" s="51">
        <f>+IFERROR(IF(COUNT(K15),ROUND(K15/'Shareholding Pattern'!$L$78*100,2),""),"")</f>
        <v>1.35</v>
      </c>
      <c r="M15" s="203">
        <f>IF(H15="","",H15)</f>
        <v>146642</v>
      </c>
      <c r="N15" s="203"/>
      <c r="O15" s="266">
        <f>+IFERROR(IF(COUNT(M15:N15),ROUND(SUM(M15,N15),2),""),"")</f>
        <v>146642</v>
      </c>
      <c r="P15" s="51">
        <f>+IFERROR(IF(COUNT(O15),ROUND(O15/('Shareholding Pattern'!$P$79)*100,2),""),"")</f>
        <v>1.35</v>
      </c>
      <c r="Q15" s="47"/>
      <c r="R15" s="47"/>
      <c r="S15" s="445" t="str">
        <f>+IFERROR(IF(COUNT(Q15:R15),ROUND(SUM(Q15:R15),0),""),"")</f>
        <v/>
      </c>
      <c r="T15" s="17">
        <f>+IFERROR(IF(COUNT(K15,S15),ROUND(SUM(S15,K15)/SUM('Shareholding Pattern'!$L$78,'Shareholding Pattern'!$T$78)*100,2),""),"")</f>
        <v>1.35</v>
      </c>
      <c r="U15" s="47"/>
      <c r="V15" s="17" t="str">
        <f>+IFERROR(IF(COUNT(U15),ROUND(SUM(U15)/SUM(K15)*100,2),""),0)</f>
        <v/>
      </c>
      <c r="W15" s="47">
        <v>146642</v>
      </c>
      <c r="X15" s="265"/>
      <c r="Y15" s="47">
        <v>0</v>
      </c>
      <c r="Z15" s="47">
        <v>0</v>
      </c>
      <c r="AA15" s="47">
        <v>0</v>
      </c>
      <c r="AB15" s="11"/>
      <c r="AC15" s="11" t="e">
        <f>SUM(#REF!)</f>
        <v>#REF!</v>
      </c>
    </row>
    <row r="16" spans="5:29" ht="24.95" customHeight="1">
      <c r="E16" s="191">
        <v>2</v>
      </c>
      <c r="F16" s="448" t="s">
        <v>885</v>
      </c>
      <c r="G16" s="447" t="s">
        <v>886</v>
      </c>
      <c r="H16" s="47">
        <v>135000</v>
      </c>
      <c r="I16" s="47"/>
      <c r="J16" s="47"/>
      <c r="K16" s="445">
        <f>+IFERROR(IF(COUNT(H16:J16),ROUND(SUM(H16:J16),0),""),"")</f>
        <v>135000</v>
      </c>
      <c r="L16" s="51">
        <f>+IFERROR(IF(COUNT(K16),ROUND(K16/'Shareholding Pattern'!$L$78*100,2),""),"")</f>
        <v>1.24</v>
      </c>
      <c r="M16" s="203">
        <f>IF(H16="","",H16)</f>
        <v>135000</v>
      </c>
      <c r="N16" s="203"/>
      <c r="O16" s="266">
        <f>+IFERROR(IF(COUNT(M16:N16),ROUND(SUM(M16,N16),2),""),"")</f>
        <v>135000</v>
      </c>
      <c r="P16" s="51">
        <f>+IFERROR(IF(COUNT(O16),ROUND(O16/('Shareholding Pattern'!$P$79)*100,2),""),"")</f>
        <v>1.24</v>
      </c>
      <c r="Q16" s="47"/>
      <c r="R16" s="47"/>
      <c r="S16" s="445" t="str">
        <f>+IFERROR(IF(COUNT(Q16:R16),ROUND(SUM(Q16:R16),0),""),"")</f>
        <v/>
      </c>
      <c r="T16" s="17">
        <f>+IFERROR(IF(COUNT(K16,S16),ROUND(SUM(S16,K16)/SUM('Shareholding Pattern'!$L$78,'Shareholding Pattern'!$T$78)*100,2),""),"")</f>
        <v>1.24</v>
      </c>
      <c r="U16" s="47"/>
      <c r="V16" s="17" t="str">
        <f>+IFERROR(IF(COUNT(U16),ROUND(SUM(U16)/SUM(K16)*100,2),""),0)</f>
        <v/>
      </c>
      <c r="W16" s="47">
        <v>135000</v>
      </c>
      <c r="X16" s="265"/>
      <c r="Y16" s="47">
        <v>0</v>
      </c>
      <c r="Z16" s="47">
        <v>0</v>
      </c>
      <c r="AA16" s="47">
        <v>0</v>
      </c>
      <c r="AB16" s="11"/>
      <c r="AC16" s="11" t="e">
        <f>SUM(#REF!)</f>
        <v>#REF!</v>
      </c>
    </row>
    <row r="17" spans="5:27" hidden="1">
      <c r="E17" s="12"/>
      <c r="F17" s="13"/>
      <c r="G17" s="13"/>
      <c r="H17" s="13"/>
      <c r="I17" s="13"/>
      <c r="J17" s="13"/>
      <c r="K17" s="13"/>
      <c r="L17" s="13"/>
      <c r="M17" s="13"/>
      <c r="N17" s="13"/>
      <c r="O17" s="13"/>
      <c r="P17" s="13"/>
      <c r="Q17" s="13"/>
      <c r="R17" s="13"/>
      <c r="S17" s="13"/>
      <c r="T17" s="13"/>
      <c r="U17" s="13"/>
      <c r="V17" s="13"/>
      <c r="W17" s="55"/>
      <c r="X17" s="55"/>
      <c r="Y17" s="55"/>
      <c r="Z17" s="55"/>
      <c r="AA17" s="194"/>
    </row>
    <row r="18" spans="5:27" ht="20.100000000000001" customHeight="1">
      <c r="E18" s="37"/>
      <c r="F18" s="83" t="s">
        <v>392</v>
      </c>
      <c r="G18" s="70" t="s">
        <v>19</v>
      </c>
      <c r="H18" s="53">
        <f>+IFERROR(IF(COUNT(H13:H17),ROUND(SUM(H13:H17),0),""),"")</f>
        <v>281642</v>
      </c>
      <c r="I18" s="53" t="str">
        <f>+IFERROR(IF(COUNT(I13:I17),ROUND(SUM(I13:I17),0),""),"")</f>
        <v/>
      </c>
      <c r="J18" s="53" t="str">
        <f>+IFERROR(IF(COUNT(J13:J17),ROUND(SUM(J13:J17),0),""),"")</f>
        <v/>
      </c>
      <c r="K18" s="53">
        <f>+IFERROR(IF(COUNT(K13:K17),ROUND(SUM(K13:K17),0),""),"")</f>
        <v>281642</v>
      </c>
      <c r="L18" s="17">
        <f>+IFERROR(IF(COUNT(K18),ROUND(K18/'Shareholding Pattern'!$L$78*100,2),""),"")</f>
        <v>2.59</v>
      </c>
      <c r="M18" s="35">
        <f>+IFERROR(IF(COUNT(M13:M17),ROUND(SUM(M13:M17),0),""),"")</f>
        <v>281642</v>
      </c>
      <c r="N18" s="35" t="str">
        <f>+IFERROR(IF(COUNT(N13:N17),ROUND(SUM(N13:N17),0),""),"")</f>
        <v/>
      </c>
      <c r="O18" s="35">
        <f>+IFERROR(IF(COUNT(O13:O17),ROUND(SUM(O13:O17),0),""),"")</f>
        <v>281642</v>
      </c>
      <c r="P18" s="17">
        <f>+IFERROR(IF(COUNT(O18),ROUND(O18/('Shareholding Pattern'!$P$79)*100,2),""),"")</f>
        <v>2.59</v>
      </c>
      <c r="Q18" s="53" t="str">
        <f>+IFERROR(IF(COUNT(Q13:Q17),ROUND(SUM(Q13:Q17),0),""),"")</f>
        <v/>
      </c>
      <c r="R18" s="53" t="str">
        <f>+IFERROR(IF(COUNT(R13:R17),ROUND(SUM(R13:R17),0),""),"")</f>
        <v/>
      </c>
      <c r="S18" s="53" t="str">
        <f>+IFERROR(IF(COUNT(S13:S17),ROUND(SUM(S13:S17),0),""),"")</f>
        <v/>
      </c>
      <c r="T18" s="17">
        <f>+IFERROR(IF(COUNT(K18,S18),ROUND(SUM(S18,K18)/SUM('Shareholding Pattern'!$L$78,'Shareholding Pattern'!$T$78)*100,2),""),"")</f>
        <v>2.59</v>
      </c>
      <c r="U18" s="53" t="str">
        <f>+IFERROR(IF(COUNT(U13:U17),ROUND(SUM(U13:U17),0),""),"")</f>
        <v/>
      </c>
      <c r="V18" s="17" t="str">
        <f>+IFERROR(IF(COUNT(U18),ROUND(SUM(U18)/SUM(K18)*100,2),""),0)</f>
        <v/>
      </c>
      <c r="W18" s="53">
        <f>+IFERROR(IF(COUNT(W13:W17),ROUND(SUM(W13:W17),0),""),"")</f>
        <v>281642</v>
      </c>
      <c r="X18" s="406"/>
      <c r="Y18" s="53">
        <f>+IFERROR(IF(COUNT(Y13:Y17),ROUND(SUM(Y13:Y17),0),""),"")</f>
        <v>0</v>
      </c>
      <c r="Z18" s="53">
        <f>+IFERROR(IF(COUNT(Z13:Z17),ROUND(SUM(Z13:Z17),0),""),"")</f>
        <v>0</v>
      </c>
      <c r="AA18" s="53">
        <f>+IFERROR(IF(COUNT(AA13:AA17),ROUND(SUM(AA13:AA17),0),""),"")</f>
        <v>0</v>
      </c>
    </row>
  </sheetData>
  <sheetProtection algorithmName="SHA-512" hashValue="DKMmUOln6s7UjOi7RYlIKsRcwU/w+JuI5hVBWV7lEQ+VOzVPP415P1IHLDWwC36gUeAKbI9Rix2mkJ75+rtdTg==" saltValue="vxVsxRBiNKlQ8+9mw9j1Tg==" spinCount="100000"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8" customFormat="1" ht="20.100000000000001" customHeight="1">
      <c r="E12" s="9" t="s">
        <v>685</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8" t="s">
        <v>875</v>
      </c>
      <c r="G15" s="447" t="s">
        <v>876</v>
      </c>
      <c r="H15" s="47">
        <v>563250</v>
      </c>
      <c r="I15" s="47"/>
      <c r="J15" s="47"/>
      <c r="K15" s="445">
        <f>+IFERROR(IF(COUNT(H15:J15),ROUND(SUM(H15:J15),0),""),"")</f>
        <v>563250</v>
      </c>
      <c r="L15" s="51">
        <f>+IFERROR(IF(COUNT(K15),ROUND(K15/'Shareholding Pattern'!$L$78*100,2),""),"")</f>
        <v>5.18</v>
      </c>
      <c r="M15" s="203">
        <f>IF(H15="","",H15)</f>
        <v>563250</v>
      </c>
      <c r="N15" s="203"/>
      <c r="O15" s="266">
        <f>+IFERROR(IF(COUNT(M15:N15),ROUND(SUM(M15,N15),2),""),"")</f>
        <v>563250</v>
      </c>
      <c r="P15" s="51">
        <f>+IFERROR(IF(COUNT(O15),ROUND(O15/('Shareholding Pattern'!$P$79)*100,2),""),"")</f>
        <v>5.18</v>
      </c>
      <c r="Q15" s="47"/>
      <c r="R15" s="47"/>
      <c r="S15" s="445" t="str">
        <f>+IFERROR(IF(COUNT(Q15:R15),ROUND(SUM(Q15:R15),0),""),"")</f>
        <v/>
      </c>
      <c r="T15" s="17">
        <f>+IFERROR(IF(COUNT(K15,S15),ROUND(SUM(S15,K15)/SUM('Shareholding Pattern'!$L$78,'Shareholding Pattern'!$T$78)*100,2),""),"")</f>
        <v>5.18</v>
      </c>
      <c r="U15" s="47"/>
      <c r="V15" s="17" t="str">
        <f>+IFERROR(IF(COUNT(U15),ROUND(SUM(U15)/SUM(K15)*100,2),""),0)</f>
        <v/>
      </c>
      <c r="W15" s="47">
        <v>563250</v>
      </c>
      <c r="X15" s="265"/>
      <c r="Y15" s="47">
        <v>0</v>
      </c>
      <c r="Z15" s="47">
        <v>0</v>
      </c>
      <c r="AA15" s="47">
        <v>0</v>
      </c>
      <c r="AB15" s="11"/>
      <c r="AC15" s="11" t="e">
        <f>SUM(#REF!)</f>
        <v>#REF!</v>
      </c>
    </row>
    <row r="16" spans="5:29" ht="24.95" customHeight="1">
      <c r="E16" s="191">
        <v>2</v>
      </c>
      <c r="F16" s="448" t="s">
        <v>877</v>
      </c>
      <c r="G16" s="447" t="s">
        <v>878</v>
      </c>
      <c r="H16" s="47">
        <v>284427</v>
      </c>
      <c r="I16" s="47"/>
      <c r="J16" s="47"/>
      <c r="K16" s="445">
        <f>+IFERROR(IF(COUNT(H16:J16),ROUND(SUM(H16:J16),0),""),"")</f>
        <v>284427</v>
      </c>
      <c r="L16" s="51">
        <f>+IFERROR(IF(COUNT(K16),ROUND(K16/'Shareholding Pattern'!$L$78*100,2),""),"")</f>
        <v>2.61</v>
      </c>
      <c r="M16" s="203">
        <f>IF(H16="","",H16)</f>
        <v>284427</v>
      </c>
      <c r="N16" s="203"/>
      <c r="O16" s="266">
        <f>+IFERROR(IF(COUNT(M16:N16),ROUND(SUM(M16,N16),2),""),"")</f>
        <v>284427</v>
      </c>
      <c r="P16" s="51">
        <f>+IFERROR(IF(COUNT(O16),ROUND(O16/('Shareholding Pattern'!$P$79)*100,2),""),"")</f>
        <v>2.61</v>
      </c>
      <c r="Q16" s="47"/>
      <c r="R16" s="47"/>
      <c r="S16" s="445" t="str">
        <f>+IFERROR(IF(COUNT(Q16:R16),ROUND(SUM(Q16:R16),0),""),"")</f>
        <v/>
      </c>
      <c r="T16" s="17">
        <f>+IFERROR(IF(COUNT(K16,S16),ROUND(SUM(S16,K16)/SUM('Shareholding Pattern'!$L$78,'Shareholding Pattern'!$T$78)*100,2),""),"")</f>
        <v>2.61</v>
      </c>
      <c r="U16" s="47"/>
      <c r="V16" s="17" t="str">
        <f>+IFERROR(IF(COUNT(U16),ROUND(SUM(U16)/SUM(K16)*100,2),""),0)</f>
        <v/>
      </c>
      <c r="W16" s="47">
        <v>284427</v>
      </c>
      <c r="X16" s="265"/>
      <c r="Y16" s="47">
        <v>0</v>
      </c>
      <c r="Z16" s="47">
        <v>0</v>
      </c>
      <c r="AA16" s="47">
        <v>0</v>
      </c>
      <c r="AB16" s="11"/>
      <c r="AC16" s="11" t="e">
        <f>SUM(#REF!)</f>
        <v>#REF!</v>
      </c>
    </row>
    <row r="17" spans="5:29" ht="24.95" customHeight="1">
      <c r="E17" s="191">
        <v>3</v>
      </c>
      <c r="F17" s="448" t="s">
        <v>879</v>
      </c>
      <c r="G17" s="447" t="s">
        <v>880</v>
      </c>
      <c r="H17" s="47">
        <v>243348</v>
      </c>
      <c r="I17" s="47"/>
      <c r="J17" s="47"/>
      <c r="K17" s="445">
        <f>+IFERROR(IF(COUNT(H17:J17),ROUND(SUM(H17:J17),0),""),"")</f>
        <v>243348</v>
      </c>
      <c r="L17" s="51">
        <f>+IFERROR(IF(COUNT(K17),ROUND(K17/'Shareholding Pattern'!$L$78*100,2),""),"")</f>
        <v>2.2400000000000002</v>
      </c>
      <c r="M17" s="203">
        <f>IF(H17="","",H17)</f>
        <v>243348</v>
      </c>
      <c r="N17" s="203"/>
      <c r="O17" s="266">
        <f>+IFERROR(IF(COUNT(M17:N17),ROUND(SUM(M17,N17),2),""),"")</f>
        <v>243348</v>
      </c>
      <c r="P17" s="51">
        <f>+IFERROR(IF(COUNT(O17),ROUND(O17/('Shareholding Pattern'!$P$79)*100,2),""),"")</f>
        <v>2.2400000000000002</v>
      </c>
      <c r="Q17" s="47"/>
      <c r="R17" s="47"/>
      <c r="S17" s="445" t="str">
        <f>+IFERROR(IF(COUNT(Q17:R17),ROUND(SUM(Q17:R17),0),""),"")</f>
        <v/>
      </c>
      <c r="T17" s="17">
        <f>+IFERROR(IF(COUNT(K17,S17),ROUND(SUM(S17,K17)/SUM('Shareholding Pattern'!$L$78,'Shareholding Pattern'!$T$78)*100,2),""),"")</f>
        <v>2.2400000000000002</v>
      </c>
      <c r="U17" s="47"/>
      <c r="V17" s="17" t="str">
        <f>+IFERROR(IF(COUNT(U17),ROUND(SUM(U17)/SUM(K17)*100,2),""),0)</f>
        <v/>
      </c>
      <c r="W17" s="47">
        <v>243348</v>
      </c>
      <c r="X17" s="265"/>
      <c r="Y17" s="47">
        <v>0</v>
      </c>
      <c r="Z17" s="47">
        <v>0</v>
      </c>
      <c r="AA17" s="47">
        <v>0</v>
      </c>
      <c r="AB17" s="11"/>
      <c r="AC17" s="11" t="e">
        <f>SUM(#REF!)</f>
        <v>#REF!</v>
      </c>
    </row>
    <row r="18" spans="5:29" ht="24.95" customHeight="1">
      <c r="E18" s="191">
        <v>4</v>
      </c>
      <c r="F18" s="448" t="s">
        <v>881</v>
      </c>
      <c r="G18" s="447" t="s">
        <v>882</v>
      </c>
      <c r="H18" s="47">
        <v>224680</v>
      </c>
      <c r="I18" s="47"/>
      <c r="J18" s="47"/>
      <c r="K18" s="445">
        <f>+IFERROR(IF(COUNT(H18:J18),ROUND(SUM(H18:J18),0),""),"")</f>
        <v>224680</v>
      </c>
      <c r="L18" s="51">
        <f>+IFERROR(IF(COUNT(K18),ROUND(K18/'Shareholding Pattern'!$L$78*100,2),""),"")</f>
        <v>2.0699999999999998</v>
      </c>
      <c r="M18" s="203">
        <f>IF(H18="","",H18)</f>
        <v>224680</v>
      </c>
      <c r="N18" s="203"/>
      <c r="O18" s="266">
        <f>+IFERROR(IF(COUNT(M18:N18),ROUND(SUM(M18,N18),2),""),"")</f>
        <v>224680</v>
      </c>
      <c r="P18" s="51">
        <f>+IFERROR(IF(COUNT(O18),ROUND(O18/('Shareholding Pattern'!$P$79)*100,2),""),"")</f>
        <v>2.0699999999999998</v>
      </c>
      <c r="Q18" s="47"/>
      <c r="R18" s="47"/>
      <c r="S18" s="445" t="str">
        <f>+IFERROR(IF(COUNT(Q18:R18),ROUND(SUM(Q18:R18),0),""),"")</f>
        <v/>
      </c>
      <c r="T18" s="17">
        <f>+IFERROR(IF(COUNT(K18,S18),ROUND(SUM(S18,K18)/SUM('Shareholding Pattern'!$L$78,'Shareholding Pattern'!$T$78)*100,2),""),"")</f>
        <v>2.0699999999999998</v>
      </c>
      <c r="U18" s="47"/>
      <c r="V18" s="17" t="str">
        <f>+IFERROR(IF(COUNT(U18),ROUND(SUM(U18)/SUM(K18)*100,2),""),0)</f>
        <v/>
      </c>
      <c r="W18" s="47">
        <v>224680</v>
      </c>
      <c r="X18" s="265"/>
      <c r="Y18" s="47">
        <v>0</v>
      </c>
      <c r="Z18" s="47">
        <v>0</v>
      </c>
      <c r="AA18" s="47">
        <v>0</v>
      </c>
      <c r="AB18" s="11"/>
      <c r="AC18" s="11" t="e">
        <f>SUM(#REF!)</f>
        <v>#REF!</v>
      </c>
    </row>
    <row r="19" spans="5:29" hidden="1">
      <c r="E19" s="12"/>
      <c r="F19" s="13"/>
      <c r="G19" s="13"/>
      <c r="H19" s="13"/>
      <c r="I19" s="13"/>
      <c r="J19" s="13"/>
      <c r="K19" s="13"/>
      <c r="L19" s="13"/>
      <c r="M19" s="13"/>
      <c r="N19" s="13"/>
      <c r="O19" s="13"/>
      <c r="P19" s="13"/>
      <c r="Q19" s="13"/>
      <c r="R19" s="13"/>
      <c r="S19" s="13"/>
      <c r="T19" s="13"/>
      <c r="U19" s="13"/>
      <c r="V19" s="13"/>
      <c r="W19" s="55"/>
      <c r="X19" s="55"/>
      <c r="Y19" s="55"/>
      <c r="Z19" s="55"/>
      <c r="AA19" s="194"/>
    </row>
    <row r="20" spans="5:29" ht="20.100000000000001" customHeight="1">
      <c r="E20" s="37"/>
      <c r="F20" s="83" t="s">
        <v>392</v>
      </c>
      <c r="G20" s="70" t="s">
        <v>19</v>
      </c>
      <c r="H20" s="53">
        <f>+IFERROR(IF(COUNT(H14:H19),ROUND(SUM(H14:H19),0),""),"")</f>
        <v>1315705</v>
      </c>
      <c r="I20" s="53" t="str">
        <f>+IFERROR(IF(COUNT(I14:I19),ROUND(SUM(I14:I19),0),""),"")</f>
        <v/>
      </c>
      <c r="J20" s="53" t="str">
        <f>+IFERROR(IF(COUNT(J14:J19),ROUND(SUM(J14:J19),0),""),"")</f>
        <v/>
      </c>
      <c r="K20" s="53">
        <f>+IFERROR(IF(COUNT(K14:K19),ROUND(SUM(K14:K19),0),""),"")</f>
        <v>1315705</v>
      </c>
      <c r="L20" s="17">
        <f>+IFERROR(IF(COUNT(K20),ROUND(K20/'Shareholding Pattern'!$L$78*100,2),""),"")</f>
        <v>12.09</v>
      </c>
      <c r="M20" s="35">
        <f>+IFERROR(IF(COUNT(M14:M19),ROUND(SUM(M14:M19),0),""),"")</f>
        <v>1315705</v>
      </c>
      <c r="N20" s="35" t="str">
        <f>+IFERROR(IF(COUNT(N14:N19),ROUND(SUM(N14:N19),0),""),"")</f>
        <v/>
      </c>
      <c r="O20" s="35">
        <f>+IFERROR(IF(COUNT(O14:O19),ROUND(SUM(O14:O19),0),""),"")</f>
        <v>1315705</v>
      </c>
      <c r="P20" s="17">
        <f>+IFERROR(IF(COUNT(O20),ROUND(O20/('Shareholding Pattern'!$P$79)*100,2),""),"")</f>
        <v>12.09</v>
      </c>
      <c r="Q20" s="53" t="str">
        <f>+IFERROR(IF(COUNT(Q14:Q19),ROUND(SUM(Q14:Q19),0),""),"")</f>
        <v/>
      </c>
      <c r="R20" s="53" t="str">
        <f>+IFERROR(IF(COUNT(R14:R19),ROUND(SUM(R14:R19),0),""),"")</f>
        <v/>
      </c>
      <c r="S20" s="53" t="str">
        <f>+IFERROR(IF(COUNT(S14:S19),ROUND(SUM(S14:S19),0),""),"")</f>
        <v/>
      </c>
      <c r="T20" s="17">
        <f>+IFERROR(IF(COUNT(K20,S20),ROUND(SUM(S20,K20)/SUM('Shareholding Pattern'!$L$78,'Shareholding Pattern'!$T$78)*100,2),""),"")</f>
        <v>12.09</v>
      </c>
      <c r="U20" s="53" t="str">
        <f>+IFERROR(IF(COUNT(U14:U19),ROUND(SUM(U14:U19),0),""),"")</f>
        <v/>
      </c>
      <c r="V20" s="17" t="str">
        <f>+IFERROR(IF(COUNT(U20),ROUND(SUM(U20)/SUM(K20)*100,2),""),0)</f>
        <v/>
      </c>
      <c r="W20" s="53">
        <f>+IFERROR(IF(COUNT(W14:W19),ROUND(SUM(W14:W19),0),""),"")</f>
        <v>1315705</v>
      </c>
      <c r="X20" s="406"/>
      <c r="Y20" s="53">
        <f>+IFERROR(IF(COUNT(Y14:Y19),ROUND(SUM(Y14:Y19),0),""),"")</f>
        <v>0</v>
      </c>
      <c r="Z20" s="53">
        <f>+IFERROR(IF(COUNT(Z14:Z19),ROUND(SUM(Z14:Z19),0),""),"")</f>
        <v>0</v>
      </c>
      <c r="AA20" s="53">
        <f>+IFERROR(IF(COUNT(AA14:AA19),ROUND(SUM(AA14:AA19),0),""),"")</f>
        <v>0</v>
      </c>
    </row>
  </sheetData>
  <sheetProtection algorithmName="SHA-512" hashValue="OYc2+EAKPJOcqKb7DhjTjYcHsOq11jrZy840naakVaOzW8k74ptT28XgrQZ+o588TleXMjOho9DdcwusopNPeA==" saltValue="fuYipZLcknQDwyzbIi460g=="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30" s="8" customFormat="1" ht="20.100000000000001" customHeight="1">
      <c r="E12" s="9" t="s">
        <v>678</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2xY1p/S0N53bY2HgR38mEqWlGnO/W4EIN84a4WDNYuSgS4O2urRQFou7nBCoSnE6X0Oar95ATflrpQ/iZ/8AHQ==" saltValue="Yyu650YS+LeNW6fHUKUGkQ=="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row>
    <row r="11" spans="5:30"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5" customHeight="1">
      <c r="E14" s="42"/>
      <c r="F14" s="43"/>
      <c r="G14" s="247" t="s">
        <v>436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BdDwLmN1SMuN2Do50mR7eia+9xbvvSBBJlkIJhc/Yv5dJPGtGgazlYxyAL69WTeVI30Y8Y5/eM00huj36ZB1jQ==" saltValue="fGWfaKy1Mqd8e2uCspahbg==" spinCount="100000"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2" t="s">
        <v>119</v>
      </c>
      <c r="F9" s="557" t="s">
        <v>118</v>
      </c>
      <c r="G9" s="557" t="s">
        <v>1</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c r="Y9" s="545" t="s">
        <v>708</v>
      </c>
      <c r="Z9" s="546"/>
      <c r="AA9" s="547"/>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ht="15.75">
      <c r="E12" s="9" t="s">
        <v>682</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yb4RNRxIvaWhNSq9bVOxaSGo0HFwo9WnF4s6FcbMe4Amj4GnLVMCkCKCcEsE4deoD4v/cw7T/ODre6ij84gIXg==" saltValue="zkkk950oR/GuZZlQBAyGmA==" spinCount="100000"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1"/>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8" sqref="G18"/>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2</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+IFERROR(IF(COUNT(I13:I17),ROUND(SUMIF($F$13:I17,"Category",I13:I17),0),""),"")</f>
        <v>78</v>
      </c>
      <c r="J3">
        <f ca="1">+IFERROR(IF(COUNT(J13:J17),ROUND(SUMIF($F$13:J17,"Category",J13:J17),0),""),"")</f>
        <v>96800</v>
      </c>
      <c r="K3" t="str">
        <f>+IFERROR(IF(COUNT(K13:K17),ROUND(SUMIF($F$13:K17,"Category",K13:K17),0),""),"")</f>
        <v/>
      </c>
      <c r="L3" t="str">
        <f>+IFERROR(IF(COUNT(L13:L17),ROUND(SUMIF($F$13:L17,"Category",L13:L17),0),""),"")</f>
        <v/>
      </c>
      <c r="M3">
        <f ca="1">+IFERROR(IF(COUNT(M13:M17),ROUND(SUMIF($F$13:M17,"Category",M13:M17),0),""),"")</f>
        <v>96800</v>
      </c>
      <c r="N3">
        <f ca="1">+IFERROR(IF(COUNT(N13:N17),ROUND(SUMIF($F$13:N17,"Category",N13:N17),2),""),"")</f>
        <v>0.89</v>
      </c>
      <c r="O3">
        <f ca="1">+IFERROR(IF(COUNT(O13:O17),ROUND(SUMIF($F$13:O17,"Category",O13:O17),0),""),"")</f>
        <v>96800</v>
      </c>
      <c r="P3" t="str">
        <f>+IFERROR(IF(COUNT(P13:P17),ROUND(SUMIF($F$13:P17,"Category",P13:P17),0),""),"")</f>
        <v/>
      </c>
      <c r="Q3">
        <f ca="1">+IFERROR(IF(COUNT(Q13:Q17),ROUND(SUMIF($F$13:Q17,"Category",Q13:Q17),0),""),"")</f>
        <v>96800</v>
      </c>
      <c r="R3">
        <f ca="1">+IFERROR(IF(COUNT(R13:R17),ROUND(SUMIF($F$13:R17,"Category",R13:R17),2),""),"")</f>
        <v>0.89</v>
      </c>
      <c r="S3" t="str">
        <f>+IFERROR(IF(COUNT(S13:S17),ROUND(SUMIF($F$13:S17,"Category",S13:S17),0),""),"")</f>
        <v/>
      </c>
      <c r="T3" t="str">
        <f>+IFERROR(IF(COUNT(T13:T17),ROUND(SUMIF($F$13:T17,"Category",T13:T17),0),""),"")</f>
        <v/>
      </c>
      <c r="U3" t="str">
        <f>+IFERROR(IF(COUNT(U13:U17),ROUND(SUMIF($F$13:U17,"Category",U13:U17),0),""),"")</f>
        <v/>
      </c>
      <c r="V3">
        <f ca="1">+IFERROR(IF(COUNT(V13:V17),ROUND(SUMIF($F$13:V17,"Category",V13:V17),2),""),"")</f>
        <v>0.89</v>
      </c>
      <c r="W3" t="str">
        <f>+IFERROR(IF(COUNT(W13:W17),ROUND(SUMIF($F$13:W17,"Category",W13:W17),0),""),"")</f>
        <v/>
      </c>
      <c r="X3" t="str">
        <f>+IFERROR(IF(COUNT(X13:X17),ROUND(SUMIF($F$13:X17,"Category",X13:X17),2),""),"")</f>
        <v/>
      </c>
      <c r="Y3">
        <f ca="1">+IFERROR(IF(COUNT(Y13:Y17),ROUND(SUMIF($F$13:Y17,"Category",Y13:Y17),0),""),"")</f>
        <v>96800</v>
      </c>
    </row>
    <row r="4" spans="4:54" hidden="1"/>
    <row r="5" spans="4:54" hidden="1"/>
    <row r="6" spans="4:54" hidden="1"/>
    <row r="9" spans="4:54" ht="29.25" customHeight="1">
      <c r="D9" s="602" t="s">
        <v>119</v>
      </c>
      <c r="E9" s="602" t="s">
        <v>34</v>
      </c>
      <c r="F9" s="602" t="s">
        <v>376</v>
      </c>
      <c r="G9" s="608" t="s">
        <v>118</v>
      </c>
      <c r="H9" s="557" t="s">
        <v>1</v>
      </c>
      <c r="I9" s="608" t="s">
        <v>368</v>
      </c>
      <c r="J9" s="557" t="s">
        <v>3</v>
      </c>
      <c r="K9" s="557" t="s">
        <v>4</v>
      </c>
      <c r="L9" s="557" t="s">
        <v>5</v>
      </c>
      <c r="M9" s="557" t="s">
        <v>6</v>
      </c>
      <c r="N9" s="557" t="s">
        <v>7</v>
      </c>
      <c r="O9" s="557" t="s">
        <v>8</v>
      </c>
      <c r="P9" s="557"/>
      <c r="Q9" s="557"/>
      <c r="R9" s="557"/>
      <c r="S9" s="557" t="s">
        <v>9</v>
      </c>
      <c r="T9" s="602" t="s">
        <v>447</v>
      </c>
      <c r="U9" s="602" t="s">
        <v>116</v>
      </c>
      <c r="V9" s="557" t="s">
        <v>89</v>
      </c>
      <c r="W9" s="557" t="s">
        <v>12</v>
      </c>
      <c r="X9" s="557"/>
      <c r="Y9" s="557" t="s">
        <v>14</v>
      </c>
      <c r="Z9" s="513" t="s">
        <v>441</v>
      </c>
      <c r="AA9" s="545" t="s">
        <v>708</v>
      </c>
      <c r="AB9" s="546"/>
      <c r="AC9" s="547"/>
      <c r="AV9" t="s">
        <v>34</v>
      </c>
    </row>
    <row r="10" spans="4:54" ht="31.5" customHeight="1">
      <c r="D10" s="603"/>
      <c r="E10" s="603"/>
      <c r="F10" s="603"/>
      <c r="G10" s="530"/>
      <c r="H10" s="557"/>
      <c r="I10" s="603"/>
      <c r="J10" s="557"/>
      <c r="K10" s="557"/>
      <c r="L10" s="557"/>
      <c r="M10" s="557"/>
      <c r="N10" s="557"/>
      <c r="O10" s="557" t="s">
        <v>15</v>
      </c>
      <c r="P10" s="557"/>
      <c r="Q10" s="557"/>
      <c r="R10" s="557" t="s">
        <v>16</v>
      </c>
      <c r="S10" s="557"/>
      <c r="T10" s="603"/>
      <c r="U10" s="603"/>
      <c r="V10" s="557"/>
      <c r="W10" s="557"/>
      <c r="X10" s="557"/>
      <c r="Y10" s="557"/>
      <c r="Z10" s="557"/>
      <c r="AA10" s="524" t="s">
        <v>709</v>
      </c>
      <c r="AB10" s="525"/>
      <c r="AC10" s="526"/>
      <c r="AV10" t="s">
        <v>379</v>
      </c>
    </row>
    <row r="11" spans="4:54" ht="45">
      <c r="D11" s="604"/>
      <c r="E11" s="604"/>
      <c r="F11" s="604"/>
      <c r="G11" s="512"/>
      <c r="H11" s="557"/>
      <c r="I11" s="604"/>
      <c r="J11" s="557"/>
      <c r="K11" s="557"/>
      <c r="L11" s="557"/>
      <c r="M11" s="557"/>
      <c r="N11" s="557"/>
      <c r="O11" s="40" t="s">
        <v>17</v>
      </c>
      <c r="P11" s="40" t="s">
        <v>18</v>
      </c>
      <c r="Q11" s="40" t="s">
        <v>19</v>
      </c>
      <c r="R11" s="557"/>
      <c r="S11" s="557"/>
      <c r="T11" s="604"/>
      <c r="U11" s="604"/>
      <c r="V11" s="557"/>
      <c r="W11" s="40" t="s">
        <v>20</v>
      </c>
      <c r="X11" s="40" t="s">
        <v>21</v>
      </c>
      <c r="Y11" s="557"/>
      <c r="Z11" s="557"/>
      <c r="AA11" s="399" t="s">
        <v>710</v>
      </c>
      <c r="AB11" s="399" t="s">
        <v>711</v>
      </c>
      <c r="AC11" s="399" t="s">
        <v>712</v>
      </c>
    </row>
    <row r="12" spans="4:54" ht="24.75" customHeight="1">
      <c r="D12" s="9" t="s">
        <v>686</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hidden="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t="24.75" customHeight="1">
      <c r="D15" s="89">
        <v>1</v>
      </c>
      <c r="E15" s="451" t="s">
        <v>336</v>
      </c>
      <c r="F15" s="451" t="s">
        <v>34</v>
      </c>
      <c r="G15" s="270"/>
      <c r="H15" s="449"/>
      <c r="I15" s="47">
        <v>77</v>
      </c>
      <c r="J15" s="47">
        <v>96599</v>
      </c>
      <c r="K15" s="47"/>
      <c r="L15" s="47"/>
      <c r="M15" s="450">
        <f>+IFERROR(IF(COUNT(J15:L15),ROUND(SUM(J15:L15),0),""),"")</f>
        <v>96599</v>
      </c>
      <c r="N15" s="222">
        <f>+IFERROR(IF(COUNT(M15),ROUND(M15/'Shareholding Pattern'!$L$78*100,2),""),"")</f>
        <v>0.89</v>
      </c>
      <c r="O15" s="47">
        <f>IF(J15="","",J15)</f>
        <v>96599</v>
      </c>
      <c r="P15" s="47"/>
      <c r="Q15" s="450">
        <f>+IFERROR(IF(COUNT(O15:P15),ROUND(SUM(O15,P15),2),""),"")</f>
        <v>96599</v>
      </c>
      <c r="R15" s="222">
        <f>+IFERROR(IF(COUNT(Q15),ROUND(Q15/('Shareholding Pattern'!$P$79)*100,2),""),"")</f>
        <v>0.89</v>
      </c>
      <c r="S15" s="47"/>
      <c r="T15" s="47"/>
      <c r="U15" s="450" t="str">
        <f>+IFERROR(IF(COUNT(S15:T15),ROUND(SUM(S15:T15),0),""),"")</f>
        <v/>
      </c>
      <c r="V15" s="221">
        <f>+IFERROR(IF(COUNT(M15,U15),ROUND(SUM(U15,M15)/SUM('Shareholding Pattern'!$L$78,'Shareholding Pattern'!$T$78)*100,2),""),"")</f>
        <v>0.89</v>
      </c>
      <c r="W15" s="47"/>
      <c r="X15" s="221" t="str">
        <f>+IFERROR(IF(COUNT(W15),ROUND(SUM(W15)/SUM(M15)*100,2),""),0)</f>
        <v/>
      </c>
      <c r="Y15" s="47">
        <v>96599</v>
      </c>
      <c r="Z15" s="265"/>
      <c r="AA15" s="47">
        <v>0</v>
      </c>
      <c r="AB15" s="47">
        <v>0</v>
      </c>
      <c r="AC15" s="47">
        <v>0</v>
      </c>
    </row>
    <row r="16" spans="4:54" ht="24.75" customHeight="1">
      <c r="D16" s="89">
        <v>2</v>
      </c>
      <c r="E16" s="451" t="s">
        <v>335</v>
      </c>
      <c r="F16" s="451" t="s">
        <v>34</v>
      </c>
      <c r="G16" s="270"/>
      <c r="H16" s="449"/>
      <c r="I16" s="47">
        <v>1</v>
      </c>
      <c r="J16" s="47">
        <v>201</v>
      </c>
      <c r="K16" s="47"/>
      <c r="L16" s="47"/>
      <c r="M16" s="450">
        <f>+IFERROR(IF(COUNT(J16:L16),ROUND(SUM(J16:L16),0),""),"")</f>
        <v>201</v>
      </c>
      <c r="N16" s="222">
        <f>+IFERROR(IF(COUNT(M16),ROUND(M16/'Shareholding Pattern'!$L$78*100,2),""),"")</f>
        <v>0</v>
      </c>
      <c r="O16" s="47">
        <f>IF(J16="","",J16)</f>
        <v>201</v>
      </c>
      <c r="P16" s="47"/>
      <c r="Q16" s="450">
        <f>+IFERROR(IF(COUNT(O16:P16),ROUND(SUM(O16,P16),2),""),"")</f>
        <v>201</v>
      </c>
      <c r="R16" s="222">
        <f>+IFERROR(IF(COUNT(Q16),ROUND(Q16/('Shareholding Pattern'!$P$79)*100,2),""),"")</f>
        <v>0</v>
      </c>
      <c r="S16" s="47"/>
      <c r="T16" s="47"/>
      <c r="U16" s="450" t="str">
        <f>+IFERROR(IF(COUNT(S16:T16),ROUND(SUM(S16:T16),0),""),"")</f>
        <v/>
      </c>
      <c r="V16" s="221">
        <f>+IFERROR(IF(COUNT(M16,U16),ROUND(SUM(U16,M16)/SUM('Shareholding Pattern'!$L$78,'Shareholding Pattern'!$T$78)*100,2),""),"")</f>
        <v>0</v>
      </c>
      <c r="W16" s="47"/>
      <c r="X16" s="221" t="str">
        <f>+IFERROR(IF(COUNT(W16),ROUND(SUM(W16)/SUM(M16)*100,2),""),0)</f>
        <v/>
      </c>
      <c r="Y16" s="47">
        <v>201</v>
      </c>
      <c r="Z16" s="265"/>
      <c r="AA16" s="47">
        <v>0</v>
      </c>
      <c r="AB16" s="47">
        <v>0</v>
      </c>
      <c r="AC16" s="47">
        <v>0</v>
      </c>
    </row>
    <row r="17" spans="4:29" hidden="1">
      <c r="D17" s="200"/>
      <c r="E17" s="18"/>
      <c r="F17" s="18"/>
      <c r="G17" s="18"/>
      <c r="H17" s="18"/>
      <c r="I17" s="18"/>
      <c r="J17" s="18"/>
      <c r="K17" s="198"/>
      <c r="L17" s="198"/>
      <c r="M17" s="18"/>
      <c r="N17" s="18"/>
      <c r="O17" s="198"/>
      <c r="P17" s="198"/>
      <c r="Q17" s="18"/>
      <c r="R17" s="18"/>
      <c r="S17" s="18"/>
      <c r="T17" s="18"/>
      <c r="U17" s="18"/>
      <c r="V17" s="18"/>
      <c r="W17" s="198"/>
      <c r="X17" s="18"/>
      <c r="Y17" s="201"/>
      <c r="Z17" s="201"/>
      <c r="AA17" s="201"/>
      <c r="AB17" s="201"/>
      <c r="AC17" s="199"/>
    </row>
    <row r="18" spans="4:29" ht="24.95" customHeight="1">
      <c r="D18" s="128"/>
      <c r="E18" s="36"/>
      <c r="F18" s="36"/>
      <c r="G18" s="60" t="s">
        <v>392</v>
      </c>
      <c r="H18" s="60" t="s">
        <v>19</v>
      </c>
      <c r="I18" s="64">
        <f ca="1">+IFERROR(IF(COUNT(I13:I17),ROUND(SUMIF($F$13:I17,"Category",I13:I17),0),""),"")</f>
        <v>78</v>
      </c>
      <c r="J18" s="64">
        <f ca="1">+IFERROR(IF(COUNT(J13:J17),ROUND(SUMIF($F$13:J17,"Category",J13:J17),0),""),"")</f>
        <v>96800</v>
      </c>
      <c r="K18" s="64" t="str">
        <f>+IFERROR(IF(COUNT(K13:K17),ROUND(SUMIF($F$13:K17,"Category",K13:K17),0),""),"")</f>
        <v/>
      </c>
      <c r="L18" s="64" t="str">
        <f>+IFERROR(IF(COUNT(L13:L17),ROUND(SUMIF($F$13:L17,"Category",L13:L17),0),""),"")</f>
        <v/>
      </c>
      <c r="M18" s="64">
        <f ca="1">+IFERROR(IF(COUNT(M13:M17),ROUND(SUMIF($F$13:M17,"Category",M13:M17),0),""),"")</f>
        <v>96800</v>
      </c>
      <c r="N18" s="221">
        <f ca="1">+IFERROR(IF(COUNT(N13:N17),ROUND(SUMIF($F$13:N17,"Category",N13:N17),2),""),"")</f>
        <v>0.89</v>
      </c>
      <c r="O18" s="185">
        <f ca="1">+IFERROR(IF(COUNT(O13:O17),ROUND(SUMIF($F$13:O17,"Category",O13:O17),0),""),"")</f>
        <v>96800</v>
      </c>
      <c r="P18" s="185" t="str">
        <f>+IFERROR(IF(COUNT(P13:P17),ROUND(SUMIF($F$13:P17,"Category",P13:P17),0),""),"")</f>
        <v/>
      </c>
      <c r="Q18" s="185">
        <f ca="1">+IFERROR(IF(COUNT(Q13:Q17),ROUND(SUMIF($F$13:Q17,"Category",Q13:Q17),0),""),"")</f>
        <v>96800</v>
      </c>
      <c r="R18" s="221">
        <f ca="1">+IFERROR(IF(COUNT(R13:R17),ROUND(SUMIF($F$13:R17,"Category",R13:R17),2),""),"")</f>
        <v>0.89</v>
      </c>
      <c r="S18" s="64" t="str">
        <f>+IFERROR(IF(COUNT(S13:S17),ROUND(SUMIF($F$13:S17,"Category",S13:S17),0),""),"")</f>
        <v/>
      </c>
      <c r="T18" s="64" t="str">
        <f>+IFERROR(IF(COUNT(T13:T17),ROUND(SUMIF($F$13:T17,"Category",T13:T17),0),""),"")</f>
        <v/>
      </c>
      <c r="U18" s="64" t="str">
        <f>+IFERROR(IF(COUNT(U13:U17),ROUND(SUMIF($F$13:U17,"Category",U13:U17),0),""),"")</f>
        <v/>
      </c>
      <c r="V18" s="221">
        <f ca="1">+IFERROR(IF(COUNT(V13:V17),ROUND(SUMIF($F$13:V17,"Category",V13:V17),2),""),"")</f>
        <v>0.89</v>
      </c>
      <c r="W18" s="64" t="str">
        <f>+IFERROR(IF(COUNT(W13:W17),ROUND(SUMIF($F$13:W17,"Category",W13:W17),0),""),"")</f>
        <v/>
      </c>
      <c r="X18" s="221" t="str">
        <f>+IFERROR(IF(COUNT(W18),ROUND(SUM(W18)/SUM(M18)*100,2),""),0)</f>
        <v/>
      </c>
      <c r="Y18" s="64">
        <f ca="1">+IFERROR(IF(COUNT(Y13:Y17),ROUND(SUMIF($F$13:Y17,"Category",Y13:Y17),0),""),"")</f>
        <v>96800</v>
      </c>
      <c r="Z18" s="406"/>
      <c r="AA18" s="64">
        <f ca="1">+IFERROR(IF(COUNT(AA13:AA17),ROUND(SUMIF($F$13:AA17,"Category",AA13:AA17),0),""),"")</f>
        <v>0</v>
      </c>
      <c r="AB18" s="64">
        <f ca="1">+IFERROR(IF(COUNT(AB13:AB17),ROUND(SUMIF($F$13:AB17,"Category",AB13:AB17),0),""),"")</f>
        <v>0</v>
      </c>
      <c r="AC18" s="64">
        <f ca="1">+IFERROR(IF(COUNT(AC13:AC17),ROUND(SUMIF($F$13:AC17,"Category",AC13:AC17),0),""),"")</f>
        <v>0</v>
      </c>
    </row>
    <row r="21" spans="4:29">
      <c r="G21" s="102"/>
    </row>
  </sheetData>
  <sheetProtection algorithmName="SHA-512" hashValue="VwZCdm+7Y0GNOjjsCHE3zcQFWlWqIG2NGKWX74dxgmCcT7WLbHnV47WdhGSmqc82wJ8Qs8Jj63jlS7qHxaVYuw==" saltValue="IfUHrUv/XHpOoYYceL4G+A=="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Y16">
      <formula1>M13</formula1>
    </dataValidation>
    <dataValidation type="whole" operator="lessThanOrEqual" allowBlank="1" showInputMessage="1" showErrorMessage="1" sqref="W13 W15:W16">
      <formula1>J13</formula1>
    </dataValidation>
    <dataValidation type="whole" operator="greaterThanOrEqual" allowBlank="1" showInputMessage="1" showErrorMessage="1" sqref="O13:P13 J13:L13 S13:T13 J15:L16 S15:T16 O15:P16">
      <formula1>0</formula1>
    </dataValidation>
    <dataValidation type="textLength" operator="equal" allowBlank="1" showInputMessage="1" showErrorMessage="1" prompt="[A-Z][A-Z][A-Z][A-Z][A-Z][0-9][0-9][0-9][0-9][A-Z]_x000a__x000a_In absence of PAN write : ZZZZZ9999Z" sqref="H13 H15:H16">
      <formula1>10</formula1>
    </dataValidation>
    <dataValidation type="list" allowBlank="1" showInputMessage="1" showErrorMessage="1" sqref="F13 F15:F16">
      <formula1>$AV$9:$AV$10</formula1>
    </dataValidation>
    <dataValidation type="list" allowBlank="1" showInputMessage="1" showErrorMessage="1" sqref="E13 E15:E16">
      <formula1>$AE$1:$BB$1</formula1>
    </dataValidation>
    <dataValidation type="whole" operator="greaterThan" allowBlank="1" showInputMessage="1" showErrorMessage="1" sqref="I13 I15:I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6">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6">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6">
      <formula1>M13</formula1>
    </dataValidation>
  </dataValidations>
  <hyperlinks>
    <hyperlink ref="H18" location="'Shareholding Pattern'!F48" display="Total"/>
    <hyperlink ref="G18"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F14" sqref="F14"/>
    </sheetView>
  </sheetViews>
  <sheetFormatPr defaultColWidth="0" defaultRowHeight="15"/>
  <cols>
    <col min="1" max="2" width="2.7109375" style="18" hidden="1" customWidth="1"/>
    <col min="3" max="3" width="2.7109375" style="18" customWidth="1"/>
    <col min="4" max="4" width="72.140625" style="18" customWidth="1"/>
    <col min="5" max="5" width="24.140625" style="18" customWidth="1"/>
    <col min="6" max="6" width="18.140625" style="18" customWidth="1"/>
    <col min="7" max="7" width="20.7109375" style="18" customWidth="1"/>
    <col min="8" max="8" width="4" style="18" customWidth="1"/>
    <col min="9" max="10" width="1" style="18" hidden="1"/>
    <col min="11" max="14" width="2.7109375" style="18" hidden="1"/>
    <col min="15" max="16383" width="10.140625" style="18" hidden="1"/>
    <col min="16384" max="16384" width="1" style="18" hidden="1"/>
  </cols>
  <sheetData>
    <row r="1" spans="4:14" hidden="1"/>
    <row r="2" spans="4:14" hidden="1">
      <c r="E2" s="18" t="s">
        <v>849</v>
      </c>
      <c r="F2" s="18" t="s">
        <v>850</v>
      </c>
      <c r="G2" s="18" t="s">
        <v>852</v>
      </c>
    </row>
    <row r="3" spans="4:14" hidden="1"/>
    <row r="4" spans="4:14" hidden="1"/>
    <row r="5" spans="4:14" hidden="1"/>
    <row r="6" spans="4:14" hidden="1"/>
    <row r="7" spans="4:14" ht="30" customHeight="1">
      <c r="G7" s="430"/>
    </row>
    <row r="8" spans="4:14" ht="30" customHeight="1">
      <c r="D8" s="620" t="s">
        <v>842</v>
      </c>
      <c r="E8" s="621"/>
      <c r="F8" s="622"/>
      <c r="G8" s="431"/>
    </row>
    <row r="9" spans="4:14" ht="31.5">
      <c r="D9" s="413" t="s">
        <v>107</v>
      </c>
      <c r="E9" s="413" t="s">
        <v>858</v>
      </c>
      <c r="F9" s="413" t="s">
        <v>850</v>
      </c>
      <c r="G9" s="432"/>
    </row>
    <row r="10" spans="4:14" ht="20.100000000000001" customHeight="1">
      <c r="D10" s="318" t="s">
        <v>843</v>
      </c>
      <c r="E10" s="427">
        <v>100</v>
      </c>
      <c r="F10" s="428">
        <v>9.09</v>
      </c>
      <c r="G10" s="433"/>
      <c r="K10" s="18">
        <v>0</v>
      </c>
      <c r="L10" s="18">
        <v>0</v>
      </c>
      <c r="M10" s="18">
        <v>0</v>
      </c>
      <c r="N10" s="18">
        <v>0</v>
      </c>
    </row>
    <row r="11" spans="4:14" ht="20.100000000000001" customHeight="1">
      <c r="D11" s="319" t="s">
        <v>844</v>
      </c>
      <c r="E11" s="427">
        <v>100</v>
      </c>
      <c r="F11" s="427">
        <v>9.1</v>
      </c>
      <c r="G11" s="433"/>
      <c r="K11" s="18">
        <v>0</v>
      </c>
      <c r="L11" s="18">
        <v>0</v>
      </c>
      <c r="M11" s="18">
        <v>0</v>
      </c>
      <c r="N11" s="18">
        <v>0</v>
      </c>
    </row>
    <row r="12" spans="4:14" ht="20.100000000000001" customHeight="1">
      <c r="D12" s="319" t="s">
        <v>845</v>
      </c>
      <c r="E12" s="427">
        <v>100</v>
      </c>
      <c r="F12" s="427">
        <v>9.11</v>
      </c>
      <c r="G12" s="433"/>
      <c r="K12" s="18">
        <v>0</v>
      </c>
      <c r="L12" s="18">
        <v>0</v>
      </c>
      <c r="M12" s="18">
        <v>0</v>
      </c>
      <c r="N12" s="18">
        <v>0</v>
      </c>
    </row>
    <row r="13" spans="4:14">
      <c r="D13" s="319" t="s">
        <v>846</v>
      </c>
      <c r="E13" s="427">
        <v>100</v>
      </c>
      <c r="F13" s="427">
        <v>9.06</v>
      </c>
      <c r="G13" s="433"/>
      <c r="K13" s="18">
        <v>0</v>
      </c>
      <c r="L13" s="18">
        <v>0</v>
      </c>
      <c r="M13" s="18">
        <v>0</v>
      </c>
      <c r="N13" s="18">
        <v>0</v>
      </c>
    </row>
    <row r="14" spans="4:14" ht="21.75" customHeight="1">
      <c r="D14" s="321" t="s">
        <v>847</v>
      </c>
      <c r="E14" s="429">
        <v>100</v>
      </c>
      <c r="F14" s="429">
        <v>9.11</v>
      </c>
      <c r="G14" s="433"/>
      <c r="K14" s="18">
        <v>0</v>
      </c>
      <c r="L14" s="18">
        <v>0</v>
      </c>
      <c r="M14" s="18">
        <v>0</v>
      </c>
      <c r="N14" s="18">
        <v>0</v>
      </c>
    </row>
    <row r="15" spans="4:14" s="434" customFormat="1" ht="91.5" customHeight="1">
      <c r="D15" s="624" t="s">
        <v>857</v>
      </c>
      <c r="E15" s="625"/>
      <c r="F15" s="626"/>
      <c r="G15" s="435"/>
    </row>
    <row r="16" spans="4:14" ht="15" customHeight="1">
      <c r="D16" s="623"/>
      <c r="E16" s="623"/>
      <c r="F16" s="436"/>
    </row>
  </sheetData>
  <sheetProtection algorithmName="SHA-512" hashValue="WWawxUgXiUnVFxE8LK48hePNBqf4QjFYPnL2jvYnVRvOfTdF10YkyY3jDNfy6NBUmGTWm6Cm6Eo+2L1GtlcZng==" saltValue="ErwYk8KKAvFqwslRSPBvHw=="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13" t="s">
        <v>455</v>
      </c>
      <c r="B1" s="313" t="s">
        <v>213</v>
      </c>
      <c r="C1" s="313" t="s">
        <v>456</v>
      </c>
      <c r="D1" s="313" t="s">
        <v>214</v>
      </c>
      <c r="E1" s="313" t="s">
        <v>552</v>
      </c>
    </row>
    <row r="2" spans="1:5" ht="18.75">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841</v>
      </c>
      <c r="B61" t="s">
        <v>719</v>
      </c>
      <c r="C61" t="s">
        <v>236</v>
      </c>
      <c r="D61" t="s">
        <v>216</v>
      </c>
    </row>
    <row r="62" spans="1:4">
      <c r="A62" s="325" t="s">
        <v>275</v>
      </c>
      <c r="B62" t="s">
        <v>181</v>
      </c>
      <c r="C62" t="s">
        <v>236</v>
      </c>
      <c r="D62" t="s">
        <v>216</v>
      </c>
    </row>
    <row r="63" spans="1:4">
      <c r="A63" s="325" t="s">
        <v>276</v>
      </c>
      <c r="B63" t="s">
        <v>182</v>
      </c>
      <c r="C63" t="s">
        <v>236</v>
      </c>
      <c r="D63" t="s">
        <v>216</v>
      </c>
    </row>
    <row r="64" spans="1:4">
      <c r="A64" s="325" t="s">
        <v>801</v>
      </c>
      <c r="B64" t="s">
        <v>720</v>
      </c>
      <c r="C64" t="s">
        <v>236</v>
      </c>
      <c r="D64" t="s">
        <v>216</v>
      </c>
    </row>
    <row r="65" spans="1:4">
      <c r="A65" s="325" t="s">
        <v>802</v>
      </c>
      <c r="B65" t="s">
        <v>721</v>
      </c>
      <c r="C65" t="s">
        <v>236</v>
      </c>
      <c r="D65" t="s">
        <v>216</v>
      </c>
    </row>
    <row r="66" spans="1:4">
      <c r="A66" s="327" t="s">
        <v>278</v>
      </c>
      <c r="B66" t="s">
        <v>183</v>
      </c>
      <c r="C66" t="s">
        <v>236</v>
      </c>
      <c r="D66" t="s">
        <v>216</v>
      </c>
    </row>
    <row r="67" spans="1:4">
      <c r="A67" s="325" t="s">
        <v>803</v>
      </c>
      <c r="B67" t="s">
        <v>722</v>
      </c>
      <c r="C67" t="s">
        <v>236</v>
      </c>
      <c r="D67" t="s">
        <v>216</v>
      </c>
    </row>
    <row r="68" spans="1:4">
      <c r="A68" s="325" t="s">
        <v>804</v>
      </c>
      <c r="B68" t="s">
        <v>723</v>
      </c>
      <c r="C68" t="s">
        <v>236</v>
      </c>
      <c r="D68" t="s">
        <v>216</v>
      </c>
    </row>
    <row r="69" spans="1:4">
      <c r="A69" s="331" t="s">
        <v>839</v>
      </c>
      <c r="B69" s="330" t="s">
        <v>805</v>
      </c>
      <c r="C69" t="s">
        <v>236</v>
      </c>
      <c r="D69" t="s">
        <v>216</v>
      </c>
    </row>
    <row r="70" spans="1:4">
      <c r="A70" s="325" t="s">
        <v>806</v>
      </c>
      <c r="B70" t="s">
        <v>724</v>
      </c>
      <c r="C70" t="s">
        <v>236</v>
      </c>
      <c r="D70" t="s">
        <v>216</v>
      </c>
    </row>
    <row r="71" spans="1:4">
      <c r="A71" s="325" t="s">
        <v>274</v>
      </c>
      <c r="B71" t="s">
        <v>180</v>
      </c>
      <c r="C71" t="s">
        <v>236</v>
      </c>
      <c r="D71" t="s">
        <v>216</v>
      </c>
    </row>
    <row r="72" spans="1:4">
      <c r="A72" s="325" t="s">
        <v>807</v>
      </c>
      <c r="B72" t="s">
        <v>725</v>
      </c>
      <c r="C72" t="s">
        <v>236</v>
      </c>
      <c r="D72" t="s">
        <v>216</v>
      </c>
    </row>
    <row r="73" spans="1:4">
      <c r="A73" s="325" t="s">
        <v>808</v>
      </c>
      <c r="B73" t="s">
        <v>726</v>
      </c>
      <c r="C73" t="s">
        <v>236</v>
      </c>
      <c r="D73" t="s">
        <v>216</v>
      </c>
    </row>
    <row r="74" spans="1:4">
      <c r="A74" s="325" t="s">
        <v>809</v>
      </c>
      <c r="B74" t="s">
        <v>727</v>
      </c>
      <c r="C74" t="s">
        <v>236</v>
      </c>
      <c r="D74" t="s">
        <v>216</v>
      </c>
    </row>
    <row r="75" spans="1:4">
      <c r="A75" s="325" t="s">
        <v>279</v>
      </c>
      <c r="B75" t="s">
        <v>184</v>
      </c>
      <c r="C75" t="s">
        <v>236</v>
      </c>
      <c r="D75" t="s">
        <v>216</v>
      </c>
    </row>
    <row r="76" spans="1:4">
      <c r="A76" s="325" t="s">
        <v>810</v>
      </c>
      <c r="B76" t="s">
        <v>728</v>
      </c>
      <c r="C76" t="s">
        <v>236</v>
      </c>
      <c r="D76" t="s">
        <v>216</v>
      </c>
    </row>
    <row r="77" spans="1:4">
      <c r="A77" s="331" t="s">
        <v>840</v>
      </c>
      <c r="B77" s="330" t="s">
        <v>838</v>
      </c>
      <c r="C77" t="s">
        <v>236</v>
      </c>
      <c r="D77" t="s">
        <v>216</v>
      </c>
    </row>
    <row r="78" spans="1:4">
      <c r="A78" s="325" t="s">
        <v>811</v>
      </c>
      <c r="B78" t="s">
        <v>729</v>
      </c>
      <c r="C78" t="s">
        <v>236</v>
      </c>
      <c r="D78" t="s">
        <v>216</v>
      </c>
    </row>
    <row r="79" spans="1:4">
      <c r="A79" s="325" t="s">
        <v>812</v>
      </c>
      <c r="B79" t="s">
        <v>730</v>
      </c>
      <c r="C79" t="s">
        <v>236</v>
      </c>
      <c r="D79" t="s">
        <v>216</v>
      </c>
    </row>
    <row r="80" spans="1:4" ht="30">
      <c r="A80" s="325" t="s">
        <v>813</v>
      </c>
      <c r="B80" s="412" t="s">
        <v>731</v>
      </c>
      <c r="C80" t="s">
        <v>236</v>
      </c>
      <c r="D80" t="s">
        <v>216</v>
      </c>
    </row>
    <row r="81" spans="1:4">
      <c r="A81" s="331" t="s">
        <v>372</v>
      </c>
      <c r="B81" s="330" t="s">
        <v>373</v>
      </c>
      <c r="C81" t="s">
        <v>236</v>
      </c>
      <c r="D81" t="s">
        <v>216</v>
      </c>
    </row>
    <row r="82" spans="1:4">
      <c r="A82" s="325" t="s">
        <v>814</v>
      </c>
      <c r="B82" t="s">
        <v>732</v>
      </c>
      <c r="C82" t="s">
        <v>236</v>
      </c>
      <c r="D82" t="s">
        <v>216</v>
      </c>
    </row>
    <row r="83" spans="1:4">
      <c r="A83" s="325" t="s">
        <v>815</v>
      </c>
      <c r="B83" t="s">
        <v>733</v>
      </c>
      <c r="C83" t="s">
        <v>236</v>
      </c>
      <c r="D83" t="s">
        <v>216</v>
      </c>
    </row>
    <row r="84" spans="1:4">
      <c r="A84" s="325"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330" t="s">
        <v>824</v>
      </c>
      <c r="B92" t="s">
        <v>742</v>
      </c>
      <c r="C92" t="s">
        <v>236</v>
      </c>
      <c r="D92" t="s">
        <v>216</v>
      </c>
    </row>
    <row r="93" spans="1:4">
      <c r="A93" t="s">
        <v>825</v>
      </c>
      <c r="B93" t="s">
        <v>743</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s="7" t="s">
        <v>860</v>
      </c>
    </row>
    <row r="121" spans="1:5">
      <c r="A121" t="s">
        <v>717</v>
      </c>
      <c r="B121" t="s">
        <v>715</v>
      </c>
      <c r="C121" t="s">
        <v>242</v>
      </c>
      <c r="D121" t="s">
        <v>225</v>
      </c>
      <c r="E121" s="7" t="s">
        <v>861</v>
      </c>
    </row>
    <row r="122" spans="1:5">
      <c r="A122" t="s">
        <v>718</v>
      </c>
      <c r="B122" t="s">
        <v>714</v>
      </c>
      <c r="C122" t="s">
        <v>242</v>
      </c>
      <c r="D122" t="s">
        <v>225</v>
      </c>
      <c r="E122" s="7"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645</v>
      </c>
    </row>
    <row r="178" spans="1:5" ht="18.75">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645</v>
      </c>
    </row>
    <row r="201" spans="1:5" ht="18.75">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323" t="s">
        <v>611</v>
      </c>
      <c r="B216" s="323"/>
      <c r="C216" s="323"/>
      <c r="D216" s="323"/>
      <c r="E216" s="323"/>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s="63"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323" t="s">
        <v>848</v>
      </c>
      <c r="B235" s="323"/>
      <c r="C235" s="323"/>
      <c r="D235" s="323"/>
      <c r="E235" s="323"/>
    </row>
    <row r="236" spans="1:5" ht="105">
      <c r="A236" t="s">
        <v>851</v>
      </c>
      <c r="B236" t="s">
        <v>849</v>
      </c>
      <c r="C236" t="s">
        <v>247</v>
      </c>
      <c r="D236" t="s">
        <v>225</v>
      </c>
      <c r="E236" s="412" t="s">
        <v>855</v>
      </c>
    </row>
    <row r="237" spans="1:5" ht="105">
      <c r="A237" t="s">
        <v>853</v>
      </c>
      <c r="B237" t="s">
        <v>850</v>
      </c>
      <c r="C237" t="s">
        <v>247</v>
      </c>
      <c r="D237" t="s">
        <v>225</v>
      </c>
      <c r="E237" s="412" t="s">
        <v>855</v>
      </c>
    </row>
    <row r="238" spans="1:5" ht="105">
      <c r="A238" t="s">
        <v>854</v>
      </c>
      <c r="B238" t="s">
        <v>852</v>
      </c>
      <c r="C238" t="s">
        <v>247</v>
      </c>
      <c r="D238" t="s">
        <v>225</v>
      </c>
      <c r="E238" s="412" t="s">
        <v>855</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27" t="s">
        <v>122</v>
      </c>
      <c r="D9" s="602" t="s">
        <v>34</v>
      </c>
      <c r="E9" s="557" t="s">
        <v>121</v>
      </c>
      <c r="F9" s="557" t="s">
        <v>118</v>
      </c>
      <c r="G9" s="557" t="s">
        <v>1</v>
      </c>
      <c r="H9" s="513" t="s">
        <v>368</v>
      </c>
      <c r="I9" s="557" t="s">
        <v>3</v>
      </c>
      <c r="J9" s="557" t="s">
        <v>4</v>
      </c>
      <c r="K9" s="557" t="s">
        <v>5</v>
      </c>
      <c r="L9" s="557" t="s">
        <v>6</v>
      </c>
      <c r="M9" s="557" t="s">
        <v>7</v>
      </c>
      <c r="N9" s="557" t="s">
        <v>8</v>
      </c>
      <c r="O9" s="557"/>
      <c r="P9" s="557"/>
      <c r="Q9" s="557"/>
      <c r="R9" s="557" t="s">
        <v>9</v>
      </c>
      <c r="S9" s="602" t="s">
        <v>447</v>
      </c>
      <c r="T9" s="602" t="s">
        <v>116</v>
      </c>
      <c r="U9" s="557" t="s">
        <v>89</v>
      </c>
      <c r="V9" s="557" t="s">
        <v>12</v>
      </c>
      <c r="W9" s="557"/>
      <c r="X9" s="557" t="s">
        <v>14</v>
      </c>
      <c r="Y9" s="513" t="s">
        <v>441</v>
      </c>
    </row>
    <row r="10" spans="3:30" ht="31.5" customHeight="1">
      <c r="C10" s="628"/>
      <c r="D10" s="603"/>
      <c r="E10" s="557"/>
      <c r="F10" s="557"/>
      <c r="G10" s="557"/>
      <c r="H10" s="557"/>
      <c r="I10" s="557"/>
      <c r="J10" s="557"/>
      <c r="K10" s="557"/>
      <c r="L10" s="557"/>
      <c r="M10" s="557"/>
      <c r="N10" s="557" t="s">
        <v>15</v>
      </c>
      <c r="O10" s="557"/>
      <c r="P10" s="557"/>
      <c r="Q10" s="557" t="s">
        <v>16</v>
      </c>
      <c r="R10" s="557"/>
      <c r="S10" s="603"/>
      <c r="T10" s="603"/>
      <c r="U10" s="557"/>
      <c r="V10" s="557"/>
      <c r="W10" s="557"/>
      <c r="X10" s="557"/>
      <c r="Y10" s="557"/>
    </row>
    <row r="11" spans="3:30" ht="78.75" customHeight="1">
      <c r="C11" s="629"/>
      <c r="D11" s="604"/>
      <c r="E11" s="557"/>
      <c r="F11" s="557"/>
      <c r="G11" s="557"/>
      <c r="H11" s="557"/>
      <c r="I11" s="557"/>
      <c r="J11" s="557"/>
      <c r="K11" s="557"/>
      <c r="L11" s="557"/>
      <c r="M11" s="557"/>
      <c r="N11" s="40" t="s">
        <v>17</v>
      </c>
      <c r="O11" s="40" t="s">
        <v>18</v>
      </c>
      <c r="P11" s="40" t="s">
        <v>19</v>
      </c>
      <c r="Q11" s="557"/>
      <c r="R11" s="557"/>
      <c r="S11" s="604"/>
      <c r="T11" s="604"/>
      <c r="U11" s="557"/>
      <c r="V11" s="40" t="s">
        <v>20</v>
      </c>
      <c r="W11" s="40" t="s">
        <v>21</v>
      </c>
      <c r="X11" s="557"/>
      <c r="Y11" s="557"/>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5"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5"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k4e3QqqLfRJwOlQQU80eSoH+PD1/4uraVB/9b3VkAy+t4yeekMHiRMFrb8n9t2NmfevZTiim6RwSqk0hG4BsVA==" saltValue="LU+1mJjNpM8bf634MKwg9A==" spinCount="100000"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602" t="s">
        <v>119</v>
      </c>
      <c r="E9" s="557" t="s">
        <v>118</v>
      </c>
      <c r="F9" s="557" t="s">
        <v>1</v>
      </c>
      <c r="G9" s="513" t="s">
        <v>368</v>
      </c>
      <c r="H9" s="557" t="s">
        <v>3</v>
      </c>
      <c r="I9" s="557" t="s">
        <v>4</v>
      </c>
      <c r="J9" s="557" t="s">
        <v>5</v>
      </c>
      <c r="K9" s="557" t="s">
        <v>6</v>
      </c>
      <c r="L9" s="557" t="s">
        <v>7</v>
      </c>
      <c r="M9" s="557" t="s">
        <v>8</v>
      </c>
      <c r="N9" s="557"/>
      <c r="O9" s="557"/>
      <c r="P9" s="557"/>
      <c r="Q9" s="557" t="s">
        <v>9</v>
      </c>
      <c r="R9" s="602" t="s">
        <v>447</v>
      </c>
      <c r="S9" s="602" t="s">
        <v>116</v>
      </c>
      <c r="T9" s="557" t="s">
        <v>89</v>
      </c>
      <c r="U9" s="557" t="s">
        <v>12</v>
      </c>
      <c r="V9" s="557"/>
      <c r="W9" s="557" t="s">
        <v>14</v>
      </c>
      <c r="X9" s="513" t="s">
        <v>441</v>
      </c>
    </row>
    <row r="10" spans="4:30" ht="31.5" customHeight="1">
      <c r="D10" s="603"/>
      <c r="E10" s="557"/>
      <c r="F10" s="557"/>
      <c r="G10" s="557"/>
      <c r="H10" s="557"/>
      <c r="I10" s="557"/>
      <c r="J10" s="557"/>
      <c r="K10" s="557"/>
      <c r="L10" s="557"/>
      <c r="M10" s="557" t="s">
        <v>15</v>
      </c>
      <c r="N10" s="557"/>
      <c r="O10" s="557"/>
      <c r="P10" s="557" t="s">
        <v>16</v>
      </c>
      <c r="Q10" s="557"/>
      <c r="R10" s="603"/>
      <c r="S10" s="603"/>
      <c r="T10" s="557"/>
      <c r="U10" s="557"/>
      <c r="V10" s="557"/>
      <c r="W10" s="557"/>
      <c r="X10" s="557"/>
    </row>
    <row r="11" spans="4:30" ht="45">
      <c r="D11" s="604"/>
      <c r="E11" s="557"/>
      <c r="F11" s="557"/>
      <c r="G11" s="557"/>
      <c r="H11" s="557"/>
      <c r="I11" s="557"/>
      <c r="J11" s="557"/>
      <c r="K11" s="557"/>
      <c r="L11" s="557"/>
      <c r="M11" s="58" t="s">
        <v>17</v>
      </c>
      <c r="N11" s="58" t="s">
        <v>18</v>
      </c>
      <c r="O11" s="58" t="s">
        <v>19</v>
      </c>
      <c r="P11" s="557"/>
      <c r="Q11" s="557"/>
      <c r="R11" s="604"/>
      <c r="S11" s="604"/>
      <c r="T11" s="557"/>
      <c r="U11" s="58" t="s">
        <v>20</v>
      </c>
      <c r="V11" s="58" t="s">
        <v>21</v>
      </c>
      <c r="W11" s="557"/>
      <c r="X11" s="557"/>
    </row>
    <row r="12" spans="4:30" ht="17.25" customHeight="1">
      <c r="D12" s="87" t="s">
        <v>334</v>
      </c>
      <c r="E12" s="73" t="s">
        <v>859</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5"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WxTgzifiHPko5iJ2/JXunApUXfV68EjB5hx/FFD54U4AG5AdDJOqNn3R4P87CmPb7gFLrhlB/FOqbo6slI+5Xw==" saltValue="ve71QjLJS9fEp5kiMwi33A=="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18" t="s">
        <v>375</v>
      </c>
      <c r="F9" s="519"/>
      <c r="G9" s="519"/>
      <c r="H9" s="519"/>
      <c r="I9" s="520"/>
      <c r="J9" s="101"/>
    </row>
    <row r="10" spans="5:10">
      <c r="E10" s="602" t="s">
        <v>119</v>
      </c>
      <c r="F10" s="608" t="s">
        <v>126</v>
      </c>
      <c r="G10" s="608" t="s">
        <v>127</v>
      </c>
      <c r="H10" s="608" t="s">
        <v>325</v>
      </c>
      <c r="I10" s="608" t="s">
        <v>326</v>
      </c>
      <c r="J10" s="101"/>
    </row>
    <row r="11" spans="5:10">
      <c r="E11" s="630"/>
      <c r="F11" s="530"/>
      <c r="G11" s="603"/>
      <c r="H11" s="530"/>
      <c r="I11" s="530"/>
      <c r="J11" s="101"/>
    </row>
    <row r="12" spans="5:10">
      <c r="E12" s="631"/>
      <c r="F12" s="512"/>
      <c r="G12" s="604"/>
      <c r="H12" s="512"/>
      <c r="I12" s="512"/>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mcgGzp2aQp3Uitc7K0aN9k2gM276fFlUjmebypo2OdMOrQeum5XGbh+yycxKmiUFV+xpMA/g/SMGfJL/etTYEw==" saltValue="nrmIsk4HDGGYJN3QX12s+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353" t="s">
        <v>889</v>
      </c>
      <c r="E1">
        <v>2</v>
      </c>
    </row>
    <row r="2" spans="2:5">
      <c r="B2" s="353" t="s">
        <v>890</v>
      </c>
    </row>
    <row r="3" spans="2:5">
      <c r="B3" s="353"/>
    </row>
    <row r="4" spans="2:5">
      <c r="B4" s="353"/>
    </row>
    <row r="5" spans="2:5">
      <c r="B5" s="353"/>
    </row>
    <row r="6" spans="2:5">
      <c r="B6" s="353"/>
    </row>
    <row r="7" spans="2:5">
      <c r="B7" s="353"/>
    </row>
    <row r="8" spans="2:5">
      <c r="B8" s="353"/>
    </row>
    <row r="9" spans="2:5">
      <c r="B9" s="353"/>
    </row>
    <row r="10" spans="2:5">
      <c r="B10" s="353"/>
    </row>
    <row r="11" spans="2:5">
      <c r="B11" s="353"/>
    </row>
    <row r="12" spans="2:5">
      <c r="B12" s="353"/>
    </row>
    <row r="13" spans="2:5">
      <c r="B13" s="353"/>
    </row>
    <row r="14" spans="2:5">
      <c r="B14" s="353"/>
    </row>
    <row r="15" spans="2:5">
      <c r="B15" s="353"/>
    </row>
    <row r="16" spans="2:5">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34" t="s">
        <v>370</v>
      </c>
      <c r="E9" s="635"/>
      <c r="F9" s="635"/>
      <c r="G9" s="635"/>
      <c r="H9" s="636"/>
    </row>
    <row r="10" spans="4:9">
      <c r="D10" s="602" t="s">
        <v>119</v>
      </c>
      <c r="E10" s="608" t="s">
        <v>546</v>
      </c>
      <c r="F10" s="608" t="s">
        <v>128</v>
      </c>
      <c r="G10" s="608" t="s">
        <v>129</v>
      </c>
      <c r="H10" s="608" t="s">
        <v>130</v>
      </c>
    </row>
    <row r="11" spans="4:9">
      <c r="D11" s="632"/>
      <c r="E11" s="632"/>
      <c r="F11" s="530"/>
      <c r="G11" s="603"/>
      <c r="H11" s="530"/>
    </row>
    <row r="12" spans="4:9">
      <c r="D12" s="633"/>
      <c r="E12" s="633"/>
      <c r="F12" s="512"/>
      <c r="G12" s="604"/>
      <c r="H12" s="512"/>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18" t="s">
        <v>371</v>
      </c>
      <c r="F9" s="519"/>
      <c r="G9" s="519"/>
      <c r="H9" s="519"/>
      <c r="I9" s="104"/>
    </row>
    <row r="10" spans="5:9">
      <c r="E10" s="602" t="s">
        <v>119</v>
      </c>
      <c r="F10" s="608" t="s">
        <v>126</v>
      </c>
      <c r="G10" s="608" t="s">
        <v>127</v>
      </c>
      <c r="H10" s="608" t="s">
        <v>131</v>
      </c>
      <c r="I10" s="637" t="s">
        <v>327</v>
      </c>
    </row>
    <row r="11" spans="5:9">
      <c r="E11" s="632"/>
      <c r="F11" s="530"/>
      <c r="G11" s="603"/>
      <c r="H11" s="530"/>
      <c r="I11" s="638"/>
    </row>
    <row r="12" spans="5:9">
      <c r="E12" s="633"/>
      <c r="F12" s="512"/>
      <c r="G12" s="604"/>
      <c r="H12" s="512"/>
      <c r="I12" s="639"/>
    </row>
    <row r="13" spans="5:9" hidden="1">
      <c r="E13" s="191"/>
      <c r="F13" s="16"/>
      <c r="G13" s="99"/>
      <c r="H13" s="99"/>
      <c r="I13" s="105"/>
    </row>
    <row r="14" spans="5:9" ht="24.75" customHeight="1">
      <c r="E14" s="12"/>
      <c r="F14" s="55"/>
      <c r="G14" s="55"/>
      <c r="H14" s="55"/>
      <c r="I14" s="243" t="s">
        <v>392</v>
      </c>
    </row>
  </sheetData>
  <sheetProtection algorithmName="SHA-512" hashValue="fxTzyeR9k+IVYLEkNKMW9KeIdIjOZ1vxGUIFOWTtB8TEs1YBN/AiIspPFnKyUU8PyWrFxEEy23kax3n98sR7Cg==" saltValue="NUq+qa5/k1xIp8BxIypU5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savencpu-29</cp:lastModifiedBy>
  <cp:lastPrinted>2016-09-08T06:44:45Z</cp:lastPrinted>
  <dcterms:created xsi:type="dcterms:W3CDTF">2015-12-16T12:56:50Z</dcterms:created>
  <dcterms:modified xsi:type="dcterms:W3CDTF">2023-07-19T10:45:22Z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