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savencpu-29\Desktop\BSE\Q4\shp\"/>
    </mc:Choice>
  </mc:AlternateContent>
  <bookViews>
    <workbookView xWindow="0" yWindow="0" windowWidth="21600" windowHeight="9135"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34" l="1"/>
  <c r="U17" i="34"/>
  <c r="O17" i="34"/>
  <c r="Q17" i="34" s="1"/>
  <c r="M17" i="34"/>
  <c r="X16" i="34"/>
  <c r="U16" i="34"/>
  <c r="O16" i="34"/>
  <c r="Q16" i="34" s="1"/>
  <c r="M16" i="34"/>
  <c r="X15" i="34"/>
  <c r="U15" i="34"/>
  <c r="O15" i="34"/>
  <c r="Q15" i="34" s="1"/>
  <c r="M15" i="34"/>
  <c r="V15" i="69"/>
  <c r="S15" i="69"/>
  <c r="M15" i="69"/>
  <c r="O15" i="69" s="1"/>
  <c r="K15" i="69"/>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AC16" i="26"/>
  <c r="V16" i="26"/>
  <c r="S16" i="26"/>
  <c r="M16" i="26"/>
  <c r="O16" i="26" s="1"/>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6" i="28" l="1"/>
  <c r="R15" i="34"/>
  <c r="P15" i="26"/>
  <c r="P15" i="28"/>
  <c r="P17" i="28"/>
  <c r="P15" i="69"/>
  <c r="P16" i="26"/>
  <c r="R16" i="34"/>
  <c r="R17" i="34"/>
  <c r="P18"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6" i="34" l="1"/>
  <c r="V17" i="34"/>
  <c r="N17" i="34"/>
  <c r="N15" i="34"/>
  <c r="N16" i="34"/>
  <c r="V15" i="34"/>
  <c r="L15" i="69"/>
  <c r="T15" i="69"/>
  <c r="L17" i="28"/>
  <c r="T17" i="28"/>
  <c r="T16" i="28"/>
  <c r="L18" i="28"/>
  <c r="T18" i="28"/>
  <c r="L16" i="28"/>
  <c r="T15" i="28"/>
  <c r="L15" i="28"/>
  <c r="T15" i="26"/>
  <c r="L16" i="26"/>
  <c r="T16" i="26"/>
  <c r="L15" i="26"/>
  <c r="T18" i="2"/>
  <c r="L18" i="2"/>
  <c r="T17" i="2"/>
  <c r="L17" i="2"/>
  <c r="L16" i="2"/>
  <c r="T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5" i="2"/>
  <c r="AC17" i="2"/>
  <c r="AC18" i="2"/>
  <c r="AC16"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<sst xmlns="http://schemas.openxmlformats.org/spreadsheetml/2006/main" count="4556" uniqueCount="891">
  <si>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</si>
  <si>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</si>
  <si>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</si>
  <si>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</si>
  <si>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</si>
  <si>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</si>
  <si>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</si>
  <si>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</si>
  <si>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</si>
  <si>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</si>
  <si>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</si>
  <si>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</si>
  <si>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</si>
  <si>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</si>
  <si>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</si>
  <si>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</si>
  <si>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</si>
  <si>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</si>
  <si>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</si>
  <si>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</si>
  <si>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</si>
  <si>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</si>
  <si>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</si>
  <si>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</si>
  <si>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</si>
  <si>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</si>
  <si>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</si>
  <si>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</si>
  <si>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</si>
  <si>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</si>
  <si>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</si>
  <si>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</si>
  <si>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</si>
  <si>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</si>
  <si>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</si>
  <si>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</si>
  <si>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</si>
  <si>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</si>
  <si>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</si>
  <si>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</si>
  <si>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</si>
  <si>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</si>
  <si>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</si>
  <si>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</si>
  <si>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</si>
  <si>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</si>
  <si>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</si>
  <si>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</si>
  <si>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</si>
  <si>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</si>
  <si>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</si>
  <si>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</si>
  <si>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</si>
  <si>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</si>
  <si>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</si>
  <si>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</si>
  <si>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</si>
  <si>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</si>
  <si>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</si>
  <si>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</si>
  <si>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</si>
  <si>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</si>
  <si>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</si>
  <si>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</si>
  <si>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</si>
  <si>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</si>
  <si>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</si>
  <si>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</si>
  <si>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</si>
  <si>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</si>
  <si>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</si>
  <si>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</si>
  <si>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</si>
  <si>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</si>
  <si>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</si>
  <si>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</si>
  <si>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</si>
  <si>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</si>
  <si>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</si>
  <si>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</si>
  <si>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</si>
  <si>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</si>
  <si>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</si>
  <si>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</si>
  <si>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</si>
  <si>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</si>
  <si>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</si>
  <si>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</si>
  <si>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</si>
  <si>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</si>
  <si>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</si>
  <si>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</si>
  <si>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</si>
  <si>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</si>
  <si>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</si>
  <si>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</si>
  <si>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</si>
  <si>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</si>
  <si>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</si>
  <si>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</si>
  <si>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</si>
  <si>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</si>
  <si>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</si>
  <si>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</si>
  <si>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</si>
  <si>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</si>
  <si>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</si>
  <si>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</si>
  <si>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</si>
  <si>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</si>
  <si>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</si>
  <si>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</si>
  <si>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</si>
  <si>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</si>
  <si>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</si>
  <si>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</si>
  <si>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</si>
  <si>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</si>
  <si>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</si>
  <si>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</si>
  <si>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</si>
  <si>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</si>
  <si>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</si>
  <si>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</si>
  <si>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</si>
  <si>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</si>
  <si>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</si>
  <si>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</si>
  <si>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</si>
  <si>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</si>
  <si>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</si>
  <si>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</si>
  <si>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</si>
  <si>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</si>
  <si>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</si>
  <si>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</si>
  <si>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</si>
  <si>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</si>
  <si>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</si>
  <si>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</si>
  <si>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</si>
  <si>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</si>
  <si>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</si>
  <si>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</si>
  <si>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</si>
  <si>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</si>
  <si>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</si>
  <si>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</si>
  <si>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</si>
  <si>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</si>
  <si>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</si>
  <si>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</si>
  <si>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</si>
  <si>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</si>
  <si>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</si>
  <si>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</si>
  <si>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</si>
  <si>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</si>
  <si>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</si>
  <si>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</si>
  <si>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</si>
  <si>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</si>
  <si>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</si>
  <si>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</si>
  <si>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</si>
  <si>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</si>
  <si>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</si>
  <si>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</si>
  <si>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</si>
  <si>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</si>
  <si>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</si>
  <si>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</si>
  <si>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</si>
  <si>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</si>
  <si>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</si>
  <si>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</si>
  <si>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</si>
  <si>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</si>
  <si>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</si>
  <si>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</si>
  <si>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</si>
  <si>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</si>
  <si>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</si>
  <si>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</si>
  <si>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</si>
  <si>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</si>
  <si>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</si>
  <si>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</si>
  <si>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</si>
  <si>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</si>
  <si>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</si>
  <si>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</si>
  <si>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</si>
  <si>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</si>
  <si>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</si>
  <si>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</si>
  <si>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</si>
  <si>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</si>
  <si>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</si>
  <si>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</si>
  <si>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</si>
  <si>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</si>
  <si>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</si>
  <si>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</si>
  <si>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</si>
  <si>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</si>
  <si>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</si>
  <si>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</si>
  <si>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</si>
  <si>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</si>
  <si>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</si>
  <si>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</si>
  <si>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</si>
  <si>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</si>
  <si>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</si>
  <si>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</si>
  <si>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</si>
  <si>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</si>
  <si>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</si>
  <si>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</si>
  <si>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</si>
  <si>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</si>
  <si>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</si>
  <si>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</si>
  <si>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</si>
  <si>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</si>
  <si>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</si>
  <si>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</si>
  <si>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</si>
  <si>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</si>
  <si>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</si>
  <si>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</si>
  <si>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</si>
  <si>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</si>
  <si>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</si>
  <si>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</si>
  <si>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</si>
  <si>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</si>
  <si>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</si>
  <si>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</si>
  <si>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</si>
  <si>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</si>
  <si>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</si>
  <si>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</si>
  <si>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</si>
  <si>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</si>
  <si>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</si>
  <si>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</si>
  <si>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</si>
  <si>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</si>
  <si>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</si>
  <si>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</si>
  <si>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</si>
  <si>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</si>
  <si>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</si>
  <si>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</si>
  <si>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</si>
  <si>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</si>
  <si>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</si>
  <si>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</si>
  <si>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</si>
  <si>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</si>
  <si>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</si>
  <si>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</si>
  <si>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</si>
  <si>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</si>
  <si>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</si>
  <si>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</si>
  <si>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</si>
  <si>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</si>
  <si>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</si>
  <si>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</si>
  <si>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</si>
  <si>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</si>
  <si>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</si>
  <si>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</si>
  <si>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</si>
  <si>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</si>
  <si>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</si>
  <si>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</si>
  <si>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</si>
  <si>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</si>
  <si>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</si>
  <si>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</si>
  <si>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</si>
  <si>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</si>
  <si>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</si>
  <si>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</si>
  <si>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</si>
  <si>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</si>
  <si>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</si>
  <si>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</si>
  <si>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</si>
  <si>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</si>
  <si>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</si>
  <si>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</si>
  <si>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</si>
  <si>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</si>
  <si>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</si>
  <si>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</si>
  <si>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</si>
  <si>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</si>
  <si>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</si>
  <si>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</si>
  <si>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</si>
  <si>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</si>
  <si>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</si>
  <si>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</si>
  <si>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</si>
  <si>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</si>
  <si>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</si>
  <si>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</si>
  <si>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</si>
  <si>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</si>
  <si>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</si>
  <si>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</si>
  <si>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</si>
  <si>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</si>
  <si>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</si>
  <si>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</si>
  <si>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</si>
  <si>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</si>
  <si>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</si>
  <si>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</si>
  <si>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</si>
  <si>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</si>
  <si>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</si>
  <si>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</si>
  <si>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</si>
  <si>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</si>
  <si>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</si>
  <si>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</si>
  <si>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</si>
  <si>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</si>
  <si>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</si>
  <si>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</si>
  <si>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</si>
  <si>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</si>
  <si>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</si>
  <si>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</si>
  <si>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</si>
  <si>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</si>
  <si>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</si>
  <si>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</si>
  <si>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</si>
  <si>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</si>
  <si>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</si>
  <si>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</si>
  <si>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</si>
  <si>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</si>
  <si>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</si>
  <si>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</si>
  <si>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</si>
  <si>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</si>
  <si>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</si>
  <si>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</si>
  <si>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</si>
  <si>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</si>
  <si>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</si>
  <si>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</si>
  <si>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</si>
  <si>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</si>
  <si>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</si>
  <si>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</si>
  <si>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</si>
  <si>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</si>
  <si>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</si>
  <si>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</si>
  <si>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</si>
  <si>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</si>
  <si>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</si>
  <si>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</si>
  <si>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</si>
  <si>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</si>
  <si>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</si>
  <si>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</si>
  <si>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</si>
  <si>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</si>
  <si>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</si>
  <si>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</si>
  <si>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</si>
  <si>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</si>
  <si>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</si>
  <si>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</si>
  <si>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</si>
  <si>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</si>
  <si>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</si>
  <si>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</si>
  <si>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</si>
  <si>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</si>
  <si>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</si>
  <si>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</si>
  <si>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</si>
  <si>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</si>
  <si>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</si>
  <si>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</si>
  <si>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</si>
  <si>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</si>
  <si>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</si>
  <si>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</si>
  <si>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</si>
  <si>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</si>
  <si>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</si>
  <si>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</si>
  <si>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</si>
  <si>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</si>
  <si>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</si>
  <si>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</si>
  <si>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</si>
  <si>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</si>
  <si>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</si>
  <si>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</si>
  <si>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</si>
  <si>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</si>
  <si>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</si>
  <si>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</si>
  <si>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</si>
  <si>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</si>
  <si>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</si>
  <si>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</si>
  <si>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</si>
  <si>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</si>
  <si>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</si>
  <si>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</si>
  <si>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</si>
  <si>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</si>
  <si>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</si>
  <si>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</si>
  <si>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</si>
  <si>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</si>
  <si>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</si>
  <si>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</si>
  <si>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</si>
  <si>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</si>
  <si>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</si>
  <si>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</si>
  <si>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</si>
  <si>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</si>
  <si>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</si>
  <si>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</si>
  <si>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</si>
  <si>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</si>
  <si>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</si>
  <si>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</si>
  <si>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</si>
  <si>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</si>
  <si>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</si>
  <si>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</si>
  <si>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</si>
  <si>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</si>
  <si>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</si>
  <si>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</si>
  <si>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</si>
  <si>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</si>
  <si>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</si>
  <si>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</si>
  <si>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</si>
  <si>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</si>
  <si>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</si>
  <si>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</si>
  <si>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</si>
  <si>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</si>
  <si>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</si>
  <si>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</si>
  <si>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</si>
  <si>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</si>
  <si>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</si>
  <si>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</si>
  <si>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</si>
  <si>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</si>
  <si>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</si>
  <si>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</si>
  <si>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</si>
  <si>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</si>
  <si>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</si>
  <si>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</si>
  <si>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</si>
  <si>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</si>
  <si>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</si>
  <si>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</si>
  <si>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</si>
  <si>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</si>
  <si>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</si>
  <si>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</si>
  <si>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</si>
  <si>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</si>
  <si>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</si>
  <si>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</si>
  <si>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</si>
  <si>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</si>
  <si>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</si>
  <si>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</si>
  <si>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</si>
  <si>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</si>
  <si>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</si>
  <si>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</si>
  <si>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</si>
  <si>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</si>
  <si>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</si>
  <si>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</si>
  <si>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</si>
  <si>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</si>
  <si>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</si>
  <si>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</si>
  <si>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</si>
  <si>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</si>
  <si>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</si>
  <si>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</si>
  <si>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</si>
  <si>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</si>
  <si>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</si>
  <si>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</si>
  <si>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</si>
  <si>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</si>
  <si>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</si>
  <si>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</si>
  <si>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</si>
  <si>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</si>
  <si>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</si>
  <si>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</si>
  <si>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</si>
  <si>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</si>
  <si>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</si>
  <si>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</si>
  <si>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</si>
  <si>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</si>
  <si>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</si>
  <si>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</si>
  <si>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</si>
  <si>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</si>
  <si>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</si>
  <si>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</si>
  <si>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</si>
  <si>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</si>
  <si>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</si>
  <si>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</si>
  <si>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</si>
  <si>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</si>
  <si>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</si>
  <si>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</si>
  <si>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</si>
  <si>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</si>
  <si>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</si>
  <si>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</si>
  <si>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</si>
  <si>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</si>
  <si>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</si>
  <si>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</si>
  <si>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</si>
  <si>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</si>
  <si>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</si>
  <si>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</si>
  <si>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</si>
  <si>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</si>
  <si>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</si>
  <si>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</si>
  <si>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</si>
  <si>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</si>
  <si>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</si>
  <si>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</si>
  <si>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</si>
  <si>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</si>
  <si>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</si>
  <si>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</si>
  <si>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</si>
  <si>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</si>
  <si>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</si>
  <si>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</si>
  <si>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</si>
  <si>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</si>
  <si>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</si>
  <si>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</si>
  <si>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</si>
  <si>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</si>
  <si>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</si>
  <si>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</si>
  <si>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</si>
  <si>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</si>
  <si>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</si>
  <si>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</si>
  <si>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</si>
  <si>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</si>
  <si>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</si>
  <si>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</si>
  <si>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</si>
  <si>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</si>
  <si>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</si>
  <si>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</si>
  <si>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</si>
  <si>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</si>
  <si>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</si>
  <si>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</si>
  <si>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</si>
  <si>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</si>
  <si>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</si>
  <si>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</si>
  <si>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</si>
  <si>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</si>
  <si>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</si>
  <si>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</si>
  <si>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</si>
  <si>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</si>
  <si>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</si>
  <si>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</si>
  <si>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</si>
  <si>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</si>
  <si>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</si>
  <si>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</si>
  <si>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</si>
  <si>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</si>
  <si>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</si>
  <si>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</si>
  <si>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</si>
  <si>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</si>
  <si>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</si>
  <si>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</si>
  <si>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</si>
  <si>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</si>
  <si>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</si>
  <si>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</si>
  <si>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</si>
  <si>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</si>
  <si>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</si>
  <si>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</si>
  <si>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</si>
  <si>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</si>
  <si>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</si>
  <si>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</si>
  <si>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</si>
  <si>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</si>
  <si>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</si>
  <si>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</si>
  <si>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</si>
  <si>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</si>
  <si>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</si>
  <si>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</si>
  <si>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</si>
  <si>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</si>
  <si>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</si>
  <si>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</si>
  <si>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</si>
  <si>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</si>
  <si>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</si>
  <si>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</si>
  <si>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</si>
  <si>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</si>
  <si>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</si>
  <si>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</si>
  <si>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</si>
  <si>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</si>
  <si>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</si>
  <si>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</si>
  <si>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</si>
  <si>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</si>
  <si>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</si>
  <si>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</si>
  <si>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</si>
  <si>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</si>
  <si>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</si>
  <si>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</si>
  <si>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</si>
  <si>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</si>
  <si>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</si>
  <si>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</si>
  <si>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</si>
  <si>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</si>
  <si>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</si>
  <si>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</si>
  <si>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</si>
  <si>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</si>
  <si>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</si>
  <si>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</si>
  <si>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</si>
  <si>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</si>
  <si>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</si>
  <si>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</si>
  <si>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</si>
  <si>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</si>
  <si>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</si>
  <si>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</si>
  <si>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</si>
  <si>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</si>
  <si>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</si>
  <si>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</si>
  <si>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</si>
  <si>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</si>
  <si>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</si>
  <si>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</si>
  <si>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</si>
  <si>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</si>
  <si>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</si>
  <si>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</si>
  <si>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</si>
  <si>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</si>
  <si>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</si>
  <si>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</si>
  <si>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</si>
  <si>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</si>
  <si>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</si>
  <si>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</si>
  <si>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</si>
  <si>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</si>
  <si>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</si>
  <si>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</si>
  <si>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</si>
  <si>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</si>
  <si>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</si>
  <si>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</si>
  <si>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</si>
  <si>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</si>
  <si>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</si>
  <si>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</si>
  <si>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</si>
  <si>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</si>
  <si>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</si>
  <si>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</si>
  <si>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</si>
  <si>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</si>
  <si>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</si>
  <si>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</si>
  <si>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</si>
  <si>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</si>
  <si>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</si>
  <si>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</si>
  <si>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</si>
  <si>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</si>
  <si>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</si>
  <si>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</si>
  <si>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</si>
  <si>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</si>
  <si>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</si>
  <si>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</si>
  <si>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</si>
  <si>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</si>
  <si>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</si>
  <si>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</si>
  <si>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</si>
  <si>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</si>
  <si>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</si>
  <si>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</si>
  <si>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</si>
  <si>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</si>
  <si>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</si>
  <si>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</si>
  <si>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</si>
  <si>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</si>
  <si>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</si>
  <si>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</si>
  <si>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</si>
  <si>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</si>
  <si>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</si>
  <si>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</si>
  <si>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</si>
  <si>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</si>
  <si>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</si>
  <si>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</si>
  <si>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</si>
  <si>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</si>
  <si>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</si>
  <si>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</si>
  <si>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</si>
  <si>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</si>
  <si>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</si>
  <si>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</si>
  <si>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</si>
  <si>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</si>
  <si>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</si>
  <si>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</si>
  <si>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</si>
  <si>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</si>
  <si>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</si>
  <si>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</si>
  <si>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</si>
  <si>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</si>
  <si>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</si>
  <si>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</si>
  <si>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</si>
  <si>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</si>
  <si>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</si>
  <si>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</si>
  <si>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</si>
  <si>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</si>
  <si>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</si>
  <si>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</si>
  <si>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</si>
  <si>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</si>
  <si>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</si>
  <si>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</si>
  <si>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</si>
  <si>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</si>
  <si>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</si>
  <si>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</si>
  <si>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</si>
  <si>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</si>
  <si>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</si>
  <si>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</si>
  <si>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</si>
  <si>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</si>
  <si>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</si>
  <si>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</si>
  <si>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</si>
  <si>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</si>
  <si>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</si>
  <si>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</si>
  <si>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</si>
  <si>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</si>
  <si>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</si>
  <si>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</si>
  <si>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</si>
  <si>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</si>
  <si>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</si>
  <si>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</si>
  <si>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</si>
  <si>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</si>
  <si>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</si>
  <si>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</si>
  <si>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</si>
  <si>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</si>
  <si>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</si>
  <si>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</si>
  <si>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</si>
  <si>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</si>
  <si>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</si>
  <si>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</si>
  <si>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</si>
  <si>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</si>
  <si>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</si>
  <si>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</si>
  <si>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</si>
  <si>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</si>
  <si>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</si>
  <si>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</si>
  <si>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</si>
  <si>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</si>
  <si>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</si>
  <si>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</si>
  <si>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</si>
  <si>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</si>
  <si>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</si>
  <si>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</si>
  <si>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</si>
  <si>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</si>
  <si>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</si>
  <si>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</si>
  <si>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</si>
  <si>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</si>
  <si>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</si>
  <si>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</si>
  <si>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</si>
  <si>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</si>
  <si>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</si>
  <si>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</si>
  <si>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</si>
  <si>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</si>
  <si>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</si>
  <si>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</si>
  <si>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</si>
  <si>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</si>
  <si>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</si>
  <si>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</si>
  <si>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</si>
  <si>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</si>
  <si>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</si>
  <si>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532404</t>
  </si>
  <si>
    <t>INE856B01023</t>
  </si>
  <si>
    <t>SAVEN TECHNOLOGIES LIMITED</t>
  </si>
  <si>
    <t>31-03-2023</t>
  </si>
  <si>
    <t>J V NRUPENDER RAO</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</si>
  <si>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</si>
  <si>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</si>
  <si>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</si>
  <si>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</si>
  <si>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</si>
  <si>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</si>
  <si>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</si>
  <si>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</si>
  <si>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</si>
  <si>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</si>
  <si>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</si>
  <si>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</si>
  <si>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</si>
  <si>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RAMASWAMYREDDY PEDINEKALUVA</t>
  </si>
  <si>
    <t>ARAPP6333N</t>
  </si>
  <si>
    <t>PRAFULLA JAGANNATH DEVADIGA</t>
  </si>
  <si>
    <t>AEPPD4846J</t>
  </si>
  <si>
    <t>KUTBUDDIN KHANSAHEB</t>
  </si>
  <si>
    <t>AMIPK5123C</t>
  </si>
  <si>
    <t>DHARI MOHAMMAD AL-ROOMI</t>
  </si>
  <si>
    <t>ZZZZZ9999Z</t>
  </si>
  <si>
    <t>060068073086032105100061084069088084066076079067075032099111110116101110116069100105116097098108101061116114117101032115116121108101061034072069073071072084058032049048048037059032087073068084072058032049048048037034062013010060068073086062077114046068072065082073032077079072065077077065068032065076045082079079077073032105115032097032102111114101105103110032105110100105118105100117097108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</si>
  <si>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60070079078084032115105122101061049032102097099101061034084105109101115032078101119032082111109097110034062060070079078084032115105122101061049032102097099101061034084105109101115032078101119032082111109097110034062013010060080032097108105103110061108101102116062085110100101114032116104101032067097116101103111114121045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40078082073039115041046060047080062060047070079078084062060047070079078084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</si>
</sst>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1317625</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1317625</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1317625</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1317625</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1317625</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1317625</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1317625</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1317625</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1317625</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1317625</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1317625</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1317625</xdr:colOff>
          <xdr:row>14</xdr:row>
          <xdr:rowOff>263525</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1317625</xdr:colOff>
          <xdr:row>15</xdr:row>
          <xdr:rowOff>263525</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1317625</xdr:colOff>
          <xdr:row>16</xdr:row>
          <xdr:rowOff>263525</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61" t="s">
        <v>396</v>
      </c>
      <c r="F6" s="462"/>
      <c r="G6" s="462"/>
      <c r="H6" s="462"/>
      <c r="I6" s="463"/>
    </row>
    <row r="7" spans="4:10">
      <c r="E7" s="249" t="s">
        <v>397</v>
      </c>
      <c r="F7" s="464" t="s">
        <v>398</v>
      </c>
      <c r="G7" s="465"/>
      <c r="H7" s="465"/>
      <c r="I7" s="466"/>
    </row>
    <row r="8" spans="4:10">
      <c r="E8" s="249" t="s">
        <v>399</v>
      </c>
      <c r="F8" s="464" t="s">
        <v>400</v>
      </c>
      <c r="G8" s="467"/>
      <c r="H8" s="467"/>
      <c r="I8" s="468"/>
    </row>
    <row r="9" spans="4:10">
      <c r="E9" s="249" t="s">
        <v>401</v>
      </c>
      <c r="F9" s="464" t="s">
        <v>402</v>
      </c>
      <c r="G9" s="467"/>
      <c r="H9" s="467"/>
      <c r="I9" s="468"/>
    </row>
    <row r="10" spans="4:10">
      <c r="E10" s="249" t="s">
        <v>403</v>
      </c>
      <c r="F10" s="464" t="s">
        <v>583</v>
      </c>
      <c r="G10" s="467"/>
      <c r="H10" s="467"/>
      <c r="I10" s="468"/>
    </row>
    <row r="11" spans="4:10">
      <c r="E11" s="249" t="s">
        <v>582</v>
      </c>
      <c r="F11" s="464" t="s">
        <v>431</v>
      </c>
      <c r="G11" s="467"/>
      <c r="H11" s="467"/>
      <c r="I11" s="468"/>
    </row>
    <row r="12" spans="4:10">
      <c r="E12" s="249" t="s">
        <v>586</v>
      </c>
      <c r="F12" s="464" t="s">
        <v>587</v>
      </c>
      <c r="G12" s="467"/>
      <c r="H12" s="467"/>
      <c r="I12" s="468"/>
    </row>
    <row r="13" spans="4:10">
      <c r="I13" s="248"/>
    </row>
    <row r="14" spans="4:10">
      <c r="I14" s="248"/>
    </row>
    <row r="15" spans="4:10">
      <c r="D15" s="469" t="s">
        <v>404</v>
      </c>
      <c r="E15" s="470"/>
      <c r="F15" s="470"/>
      <c r="G15" s="470"/>
      <c r="H15" s="470"/>
      <c r="I15" s="470"/>
      <c r="J15" s="471"/>
    </row>
    <row r="16" spans="4:10" ht="27.75" customHeight="1">
      <c r="D16" s="472" t="s">
        <v>405</v>
      </c>
      <c r="E16" s="472"/>
      <c r="F16" s="472"/>
      <c r="G16" s="472"/>
      <c r="H16" s="472"/>
      <c r="I16" s="472"/>
      <c r="J16" s="472"/>
    </row>
    <row r="17" spans="4:10" ht="45" customHeight="1">
      <c r="D17" s="473" t="s">
        <v>406</v>
      </c>
      <c r="E17" s="473"/>
      <c r="F17" s="473"/>
      <c r="G17" s="473"/>
      <c r="H17" s="473"/>
      <c r="I17" s="473"/>
      <c r="J17" s="473"/>
    </row>
    <row r="18" spans="4:10">
      <c r="D18" s="250"/>
      <c r="E18" s="250"/>
      <c r="F18" s="250"/>
      <c r="G18" s="250"/>
      <c r="H18" s="250"/>
      <c r="I18" s="251"/>
      <c r="J18" s="250"/>
    </row>
    <row r="19" spans="4:10">
      <c r="I19" s="248"/>
    </row>
    <row r="20" spans="4:10" ht="15.75">
      <c r="D20" s="452" t="s">
        <v>407</v>
      </c>
      <c r="E20" s="453"/>
      <c r="F20" s="453"/>
      <c r="G20" s="453"/>
      <c r="H20" s="453"/>
      <c r="I20" s="453"/>
      <c r="J20" s="454"/>
    </row>
    <row r="21" spans="4:10" ht="18" customHeight="1">
      <c r="D21" s="474" t="s">
        <v>408</v>
      </c>
      <c r="E21" s="475"/>
      <c r="F21" s="475"/>
      <c r="G21" s="475"/>
      <c r="H21" s="475"/>
      <c r="I21" s="475"/>
      <c r="J21" s="476"/>
    </row>
    <row r="22" spans="4:10" ht="16.5" customHeight="1">
      <c r="D22" s="477" t="s">
        <v>409</v>
      </c>
      <c r="E22" s="478"/>
      <c r="F22" s="478"/>
      <c r="G22" s="478"/>
      <c r="H22" s="478"/>
      <c r="I22" s="478"/>
      <c r="J22" s="479"/>
    </row>
    <row r="23" spans="4:10" ht="16.5" customHeight="1">
      <c r="D23" s="438" t="s">
        <v>410</v>
      </c>
      <c r="E23" s="439"/>
      <c r="F23" s="439"/>
      <c r="G23" s="439"/>
      <c r="H23" s="439"/>
      <c r="I23" s="439"/>
      <c r="J23" s="440"/>
    </row>
    <row r="24" spans="4:10" ht="18.75" customHeight="1">
      <c r="D24" s="438" t="s">
        <v>411</v>
      </c>
      <c r="E24" s="439"/>
      <c r="F24" s="439"/>
      <c r="G24" s="439"/>
      <c r="H24" s="439"/>
      <c r="I24" s="439"/>
      <c r="J24" s="440"/>
    </row>
    <row r="25" spans="4:10" ht="28.5" customHeight="1">
      <c r="D25" s="441" t="s">
        <v>412</v>
      </c>
      <c r="E25" s="442"/>
      <c r="F25" s="442"/>
      <c r="G25" s="442"/>
      <c r="H25" s="442"/>
      <c r="I25" s="442"/>
      <c r="J25" s="443"/>
    </row>
    <row r="26" spans="4:10">
      <c r="I26" s="248"/>
    </row>
    <row r="27" spans="4:10">
      <c r="I27" s="248"/>
    </row>
    <row r="28" spans="4:10" ht="15.75">
      <c r="D28" s="458" t="s">
        <v>413</v>
      </c>
      <c r="E28" s="459"/>
      <c r="F28" s="459"/>
      <c r="G28" s="459"/>
      <c r="H28" s="459"/>
      <c r="I28" s="459"/>
      <c r="J28" s="460"/>
    </row>
    <row r="29" spans="4:10">
      <c r="D29" s="252">
        <v>1</v>
      </c>
      <c r="E29" s="450" t="s">
        <v>414</v>
      </c>
      <c r="F29" s="451"/>
      <c r="G29" s="451"/>
      <c r="H29" s="451"/>
      <c r="I29" s="451"/>
      <c r="J29" s="255" t="s">
        <v>415</v>
      </c>
    </row>
    <row r="30" spans="4:10">
      <c r="D30" s="252">
        <v>2</v>
      </c>
      <c r="E30" s="450" t="s">
        <v>432</v>
      </c>
      <c r="F30" s="451"/>
      <c r="G30" s="451"/>
      <c r="H30" s="451"/>
      <c r="I30" s="451"/>
      <c r="J30" s="255" t="s">
        <v>432</v>
      </c>
    </row>
    <row r="31" spans="4:10">
      <c r="D31" s="252">
        <v>3</v>
      </c>
      <c r="E31" s="450" t="s">
        <v>433</v>
      </c>
      <c r="F31" s="451"/>
      <c r="G31" s="451"/>
      <c r="H31" s="451"/>
      <c r="I31" s="451"/>
      <c r="J31" s="255" t="s">
        <v>433</v>
      </c>
    </row>
    <row r="32" spans="4:10">
      <c r="D32" s="252">
        <v>4</v>
      </c>
      <c r="E32" s="450" t="s">
        <v>434</v>
      </c>
      <c r="F32" s="451"/>
      <c r="G32" s="451"/>
      <c r="H32" s="451"/>
      <c r="I32" s="451"/>
      <c r="J32" s="255" t="s">
        <v>434</v>
      </c>
    </row>
    <row r="33" spans="4:10">
      <c r="D33" s="252">
        <v>5</v>
      </c>
      <c r="E33" s="450" t="s">
        <v>848</v>
      </c>
      <c r="F33" s="451"/>
      <c r="G33" s="451"/>
      <c r="H33" s="451"/>
      <c r="I33" s="451"/>
      <c r="J33" s="255" t="s">
        <v>848</v>
      </c>
    </row>
    <row r="34" spans="4:10">
      <c r="D34" s="253"/>
      <c r="E34" s="253"/>
      <c r="F34" s="253"/>
      <c r="G34" s="253"/>
      <c r="H34" s="253"/>
      <c r="I34" s="254"/>
      <c r="J34" s="253"/>
    </row>
    <row r="35" spans="4:10">
      <c r="D35" s="253"/>
      <c r="E35" s="253"/>
      <c r="F35" s="253"/>
      <c r="G35" s="253"/>
      <c r="H35" s="253"/>
      <c r="I35" s="254"/>
      <c r="J35" s="253"/>
    </row>
    <row r="36" spans="4:10" ht="15.75">
      <c r="D36" s="452" t="s">
        <v>580</v>
      </c>
      <c r="E36" s="453"/>
      <c r="F36" s="453"/>
      <c r="G36" s="453"/>
      <c r="H36" s="453"/>
      <c r="I36" s="453"/>
      <c r="J36" s="454"/>
    </row>
    <row r="37" spans="4:10" ht="30" customHeight="1">
      <c r="D37" s="455" t="s">
        <v>581</v>
      </c>
      <c r="E37" s="456"/>
      <c r="F37" s="456"/>
      <c r="G37" s="456"/>
      <c r="H37" s="456"/>
      <c r="I37" s="456"/>
      <c r="J37" s="457"/>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52" t="s">
        <v>584</v>
      </c>
      <c r="E41" s="453"/>
      <c r="F41" s="453"/>
      <c r="G41" s="453"/>
      <c r="H41" s="453"/>
      <c r="I41" s="453"/>
      <c r="J41" s="454"/>
    </row>
    <row r="42" spans="4:10" ht="60" customHeight="1">
      <c r="D42" s="484" t="s">
        <v>435</v>
      </c>
      <c r="E42" s="485"/>
      <c r="F42" s="485"/>
      <c r="G42" s="485"/>
      <c r="H42" s="485"/>
      <c r="I42" s="485"/>
      <c r="J42" s="486"/>
    </row>
    <row r="43" spans="4:10" ht="49.5" customHeight="1">
      <c r="D43" s="487" t="s">
        <v>416</v>
      </c>
      <c r="E43" s="488"/>
      <c r="F43" s="488"/>
      <c r="G43" s="488"/>
      <c r="H43" s="488"/>
      <c r="I43" s="488"/>
      <c r="J43" s="489"/>
    </row>
    <row r="44" spans="4:10" ht="53.25" customHeight="1">
      <c r="D44" s="487" t="s">
        <v>417</v>
      </c>
      <c r="E44" s="488"/>
      <c r="F44" s="488"/>
      <c r="G44" s="488"/>
      <c r="H44" s="488"/>
      <c r="I44" s="488"/>
      <c r="J44" s="489"/>
    </row>
    <row r="45" spans="4:10" ht="30" customHeight="1">
      <c r="D45" s="474" t="s">
        <v>418</v>
      </c>
      <c r="E45" s="490"/>
      <c r="F45" s="490"/>
      <c r="G45" s="490"/>
      <c r="H45" s="490"/>
      <c r="I45" s="490"/>
      <c r="J45" s="491"/>
    </row>
    <row r="46" spans="4:10" ht="56.25" customHeight="1">
      <c r="D46" s="444" t="s">
        <v>419</v>
      </c>
      <c r="E46" s="445"/>
      <c r="F46" s="445"/>
      <c r="G46" s="445"/>
      <c r="H46" s="445"/>
      <c r="I46" s="445"/>
      <c r="J46" s="446"/>
    </row>
    <row r="47" spans="4:10" ht="84.75" customHeight="1">
      <c r="D47" s="444" t="s">
        <v>420</v>
      </c>
      <c r="E47" s="445"/>
      <c r="F47" s="445"/>
      <c r="G47" s="445"/>
      <c r="H47" s="445"/>
      <c r="I47" s="445"/>
      <c r="J47" s="446"/>
    </row>
    <row r="48" spans="4:10" ht="61.5" customHeight="1">
      <c r="D48" s="447" t="s">
        <v>421</v>
      </c>
      <c r="E48" s="448"/>
      <c r="F48" s="448"/>
      <c r="G48" s="448"/>
      <c r="H48" s="448"/>
      <c r="I48" s="448"/>
      <c r="J48" s="449"/>
    </row>
    <row r="49" spans="4:10">
      <c r="I49" s="248"/>
    </row>
    <row r="50" spans="4:10">
      <c r="I50" s="248"/>
    </row>
    <row r="51" spans="4:10" ht="15.75">
      <c r="D51" s="458" t="s">
        <v>585</v>
      </c>
      <c r="E51" s="459"/>
      <c r="F51" s="459"/>
      <c r="G51" s="459"/>
      <c r="H51" s="459"/>
      <c r="I51" s="459"/>
      <c r="J51" s="460"/>
    </row>
    <row r="52" spans="4:10" ht="20.100000000000001" customHeight="1">
      <c r="D52" s="481" t="s">
        <v>422</v>
      </c>
      <c r="E52" s="481"/>
      <c r="F52" s="481"/>
      <c r="G52" s="481"/>
      <c r="H52" s="481"/>
      <c r="I52" s="481"/>
      <c r="J52" s="481"/>
    </row>
    <row r="53" spans="4:10" ht="20.100000000000001" customHeight="1">
      <c r="D53" s="481" t="s">
        <v>423</v>
      </c>
      <c r="E53" s="481"/>
      <c r="F53" s="481"/>
      <c r="G53" s="481"/>
      <c r="H53" s="481"/>
      <c r="I53" s="481"/>
      <c r="J53" s="481"/>
    </row>
    <row r="54" spans="4:10" ht="20.100000000000001" customHeight="1">
      <c r="D54" s="481" t="s">
        <v>424</v>
      </c>
      <c r="E54" s="481"/>
      <c r="F54" s="481"/>
      <c r="G54" s="481"/>
      <c r="H54" s="481"/>
      <c r="I54" s="481"/>
      <c r="J54" s="481"/>
    </row>
    <row r="55" spans="4:10" ht="42" customHeight="1">
      <c r="D55" s="481" t="s">
        <v>425</v>
      </c>
      <c r="E55" s="481"/>
      <c r="F55" s="481"/>
      <c r="G55" s="481"/>
      <c r="H55" s="481"/>
      <c r="I55" s="481"/>
      <c r="J55" s="481"/>
    </row>
    <row r="56" spans="4:10" ht="38.25" customHeight="1">
      <c r="D56" s="481" t="s">
        <v>426</v>
      </c>
      <c r="E56" s="481"/>
      <c r="F56" s="481"/>
      <c r="G56" s="481"/>
      <c r="H56" s="481"/>
      <c r="I56" s="481"/>
      <c r="J56" s="481"/>
    </row>
    <row r="57" spans="4:10" ht="38.25" customHeight="1">
      <c r="D57" s="482" t="s">
        <v>427</v>
      </c>
      <c r="E57" s="481"/>
      <c r="F57" s="481"/>
      <c r="G57" s="481"/>
      <c r="H57" s="481"/>
      <c r="I57" s="481"/>
      <c r="J57" s="481"/>
    </row>
    <row r="58" spans="4:10" ht="38.25" customHeight="1">
      <c r="D58" s="482" t="s">
        <v>428</v>
      </c>
      <c r="E58" s="481"/>
      <c r="F58" s="481"/>
      <c r="G58" s="481"/>
      <c r="H58" s="481"/>
      <c r="I58" s="481"/>
      <c r="J58" s="481"/>
    </row>
    <row r="59" spans="4:10" ht="25.5" customHeight="1">
      <c r="D59" s="483" t="s">
        <v>429</v>
      </c>
      <c r="E59" s="480"/>
      <c r="F59" s="480"/>
      <c r="G59" s="480"/>
      <c r="H59" s="480"/>
      <c r="I59" s="480"/>
      <c r="J59" s="480"/>
    </row>
    <row r="60" spans="4:10" ht="27.75" customHeight="1">
      <c r="D60" s="480" t="s">
        <v>430</v>
      </c>
      <c r="E60" s="480"/>
      <c r="F60" s="480"/>
      <c r="G60" s="480"/>
      <c r="H60" s="480"/>
      <c r="I60" s="480"/>
      <c r="J60" s="480"/>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7"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493" t="s">
        <v>90</v>
      </c>
      <c r="F5" s="494"/>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626"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492"/>
      <c r="F18" s="492"/>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L0GsTxabPhJHQCAINX7ELjXAHSjboC2OMV/y4ryG/S4LY+AhfptcrQH4QPJGaRbUBGBhcjmlo8syChYbN3jLbQ==" saltValue="u5MB1TL3y0RqtMB7099CKA=="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627" t="s">
        <v>104</v>
      </c>
      <c r="H9" s="627" t="s">
        <v>104</v>
      </c>
      <c r="I9" s="627"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628" t="s">
        <v>104</v>
      </c>
      <c r="H10" s="628" t="s">
        <v>104</v>
      </c>
      <c r="I10" s="628"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628" t="s">
        <v>104</v>
      </c>
      <c r="H11" s="628" t="s">
        <v>104</v>
      </c>
      <c r="I11" s="628" t="s">
        <v>104</v>
      </c>
      <c r="M11" s="18">
        <v>1</v>
      </c>
      <c r="N11" s="18">
        <v>1</v>
      </c>
      <c r="O11" s="18">
        <v>1</v>
      </c>
      <c r="P11" s="18">
        <v>1</v>
      </c>
      <c r="R11" s="18" t="s">
        <v>503</v>
      </c>
      <c r="S11" s="18" t="s">
        <v>504</v>
      </c>
      <c r="T11" s="18" t="s">
        <v>505</v>
      </c>
      <c r="U11" s="18" t="s">
        <v>506</v>
      </c>
    </row>
    <row r="12" spans="1:21" ht="30">
      <c r="D12" s="28">
        <v>4</v>
      </c>
      <c r="E12" s="319" t="s">
        <v>111</v>
      </c>
      <c r="F12" s="205" t="s">
        <v>104</v>
      </c>
      <c r="G12" s="628" t="s">
        <v>104</v>
      </c>
      <c r="H12" s="628" t="s">
        <v>104</v>
      </c>
      <c r="I12" s="628"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628" t="s">
        <v>104</v>
      </c>
      <c r="H13" s="629" t="s">
        <v>104</v>
      </c>
      <c r="I13" s="629"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630"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631" t="s">
        <v>104</v>
      </c>
      <c r="H15" s="632" t="s">
        <v>104</v>
      </c>
      <c r="I15" s="632"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495"/>
      <c r="H16" s="496"/>
      <c r="I16" s="497"/>
      <c r="R16" s="198" t="s">
        <v>600</v>
      </c>
    </row>
  </sheetData>
  <sheetProtection algorithmName="SHA-512" hashValue="TkuH0qk+pDLQa+dkL2np0XOIJOAqa/fAr3C+egjXIiobCMbtxDysD8FVEAF3s8pjKmPi0nXHQflMFiEDqry9IA==" saltValue="UyYTKsMeROpo/kjiWL+vnA=="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04" t="s">
        <v>146</v>
      </c>
      <c r="F8" s="505"/>
      <c r="G8" s="505"/>
      <c r="H8" s="505"/>
      <c r="I8" s="505"/>
      <c r="J8" s="505"/>
      <c r="K8" s="505"/>
      <c r="L8" s="505"/>
      <c r="M8" s="505"/>
      <c r="N8" s="505"/>
      <c r="O8" s="505"/>
      <c r="P8" s="505"/>
      <c r="Q8" s="505"/>
      <c r="R8" s="505"/>
      <c r="S8" s="505"/>
      <c r="T8" s="505"/>
      <c r="U8" s="505"/>
      <c r="V8" s="505"/>
      <c r="W8" s="505"/>
      <c r="X8" s="505"/>
      <c r="Y8" s="505"/>
      <c r="Z8" s="505"/>
      <c r="AA8" s="505"/>
      <c r="AB8" s="506"/>
    </row>
    <row r="9" spans="5:28" ht="22.5" customHeight="1">
      <c r="E9" s="507" t="s">
        <v>374</v>
      </c>
      <c r="F9" s="508"/>
      <c r="G9" s="508"/>
      <c r="H9" s="508"/>
      <c r="I9" s="508"/>
      <c r="J9" s="508"/>
      <c r="K9" s="508"/>
      <c r="L9" s="508"/>
      <c r="M9" s="508"/>
      <c r="N9" s="508"/>
      <c r="O9" s="508"/>
      <c r="P9" s="508"/>
      <c r="Q9" s="508"/>
      <c r="R9" s="508"/>
      <c r="S9" s="508"/>
      <c r="T9" s="508"/>
      <c r="U9" s="508"/>
      <c r="V9" s="508"/>
      <c r="W9" s="508"/>
      <c r="X9" s="508"/>
      <c r="Y9" s="508"/>
      <c r="Z9" s="508"/>
      <c r="AA9" s="508"/>
      <c r="AB9" s="509"/>
    </row>
    <row r="10" spans="5:28" ht="27" customHeight="1">
      <c r="E10" s="502" t="s">
        <v>132</v>
      </c>
      <c r="F10" s="502" t="s">
        <v>133</v>
      </c>
      <c r="G10" s="502" t="s">
        <v>2</v>
      </c>
      <c r="H10" s="502" t="s">
        <v>3</v>
      </c>
      <c r="I10" s="502" t="s">
        <v>4</v>
      </c>
      <c r="J10" s="502" t="s">
        <v>5</v>
      </c>
      <c r="K10" s="502" t="s">
        <v>6</v>
      </c>
      <c r="L10" s="502" t="s">
        <v>7</v>
      </c>
      <c r="M10" s="513" t="s">
        <v>134</v>
      </c>
      <c r="N10" s="514"/>
      <c r="O10" s="514"/>
      <c r="P10" s="515"/>
      <c r="Q10" s="502" t="s">
        <v>9</v>
      </c>
      <c r="R10" s="516" t="s">
        <v>447</v>
      </c>
      <c r="S10" s="502" t="s">
        <v>116</v>
      </c>
      <c r="T10" s="502" t="s">
        <v>11</v>
      </c>
      <c r="U10" s="498" t="s">
        <v>12</v>
      </c>
      <c r="V10" s="499"/>
      <c r="W10" s="498" t="s">
        <v>13</v>
      </c>
      <c r="X10" s="499"/>
      <c r="Y10" s="502" t="s">
        <v>14</v>
      </c>
      <c r="Z10" s="510" t="s">
        <v>708</v>
      </c>
      <c r="AA10" s="511"/>
      <c r="AB10" s="512"/>
    </row>
    <row r="11" spans="5:28" ht="24" customHeight="1">
      <c r="E11" s="503"/>
      <c r="F11" s="503"/>
      <c r="G11" s="503"/>
      <c r="H11" s="503"/>
      <c r="I11" s="503"/>
      <c r="J11" s="503"/>
      <c r="K11" s="503"/>
      <c r="L11" s="503"/>
      <c r="M11" s="510" t="s">
        <v>328</v>
      </c>
      <c r="N11" s="511"/>
      <c r="O11" s="512"/>
      <c r="P11" s="503" t="s">
        <v>135</v>
      </c>
      <c r="Q11" s="503"/>
      <c r="R11" s="516"/>
      <c r="S11" s="503"/>
      <c r="T11" s="503"/>
      <c r="U11" s="500"/>
      <c r="V11" s="501"/>
      <c r="W11" s="500"/>
      <c r="X11" s="501"/>
      <c r="Y11" s="503"/>
      <c r="Z11" s="510" t="s">
        <v>709</v>
      </c>
      <c r="AA11" s="511"/>
      <c r="AB11" s="512"/>
    </row>
    <row r="12" spans="5:28" ht="79.5" customHeight="1">
      <c r="E12" s="503"/>
      <c r="F12" s="503"/>
      <c r="G12" s="503"/>
      <c r="H12" s="503"/>
      <c r="I12" s="503"/>
      <c r="J12" s="503"/>
      <c r="K12" s="503"/>
      <c r="L12" s="503"/>
      <c r="M12" s="65" t="s">
        <v>17</v>
      </c>
      <c r="N12" s="349" t="s">
        <v>18</v>
      </c>
      <c r="O12" s="349" t="s">
        <v>19</v>
      </c>
      <c r="P12" s="503"/>
      <c r="Q12" s="503"/>
      <c r="R12" s="502"/>
      <c r="S12" s="503"/>
      <c r="T12" s="503"/>
      <c r="U12" s="65" t="s">
        <v>20</v>
      </c>
      <c r="V12" s="65" t="s">
        <v>21</v>
      </c>
      <c r="W12" s="65" t="s">
        <v>20</v>
      </c>
      <c r="X12" s="65" t="s">
        <v>21</v>
      </c>
      <c r="Y12" s="503"/>
      <c r="Z12" s="414" t="s">
        <v>710</v>
      </c>
      <c r="AA12" s="414" t="s">
        <v>711</v>
      </c>
      <c r="AB12" s="414" t="s">
        <v>712</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6659</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5249666</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6662</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9869910</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66" activePane="bottomRight" state="frozen"/>
      <selection activeCell="C7" sqref="C7"/>
      <selection pane="topRight" activeCell="F7" sqref="F7"/>
      <selection pane="bottomLeft" activeCell="C12" sqref="C12"/>
      <selection pane="bottomRight" activeCell="F63" sqref="F63"/>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52" t="s">
        <v>115</v>
      </c>
      <c r="F9" s="545" t="s">
        <v>0</v>
      </c>
      <c r="G9" s="546"/>
      <c r="H9" s="544" t="s">
        <v>2</v>
      </c>
      <c r="I9" s="544" t="s">
        <v>3</v>
      </c>
      <c r="J9" s="544" t="s">
        <v>4</v>
      </c>
      <c r="K9" s="543" t="s">
        <v>5</v>
      </c>
      <c r="L9" s="543" t="s">
        <v>6</v>
      </c>
      <c r="M9" s="520" t="s">
        <v>7</v>
      </c>
      <c r="N9" s="517" t="s">
        <v>8</v>
      </c>
      <c r="O9" s="518"/>
      <c r="P9" s="518"/>
      <c r="Q9" s="519"/>
      <c r="R9" s="544" t="s">
        <v>9</v>
      </c>
      <c r="S9" s="562" t="s">
        <v>447</v>
      </c>
      <c r="T9" s="572" t="s">
        <v>116</v>
      </c>
      <c r="U9" s="571" t="s">
        <v>11</v>
      </c>
      <c r="V9" s="543" t="s">
        <v>12</v>
      </c>
      <c r="W9" s="543"/>
      <c r="X9" s="543" t="s">
        <v>13</v>
      </c>
      <c r="Y9" s="543"/>
      <c r="Z9" s="544" t="s">
        <v>14</v>
      </c>
      <c r="AA9" s="579" t="s">
        <v>708</v>
      </c>
      <c r="AB9" s="580"/>
      <c r="AC9" s="581"/>
    </row>
    <row r="10" spans="5:58" ht="28.5" customHeight="1">
      <c r="E10" s="553"/>
      <c r="F10" s="547"/>
      <c r="G10" s="548"/>
      <c r="H10" s="544"/>
      <c r="I10" s="544"/>
      <c r="J10" s="544"/>
      <c r="K10" s="543"/>
      <c r="L10" s="543"/>
      <c r="M10" s="520"/>
      <c r="N10" s="517" t="s">
        <v>15</v>
      </c>
      <c r="O10" s="518"/>
      <c r="P10" s="519"/>
      <c r="Q10" s="520" t="s">
        <v>16</v>
      </c>
      <c r="R10" s="544"/>
      <c r="S10" s="563"/>
      <c r="T10" s="544"/>
      <c r="U10" s="571"/>
      <c r="V10" s="543"/>
      <c r="W10" s="543"/>
      <c r="X10" s="543"/>
      <c r="Y10" s="543"/>
      <c r="Z10" s="544"/>
      <c r="AA10" s="510" t="s">
        <v>709</v>
      </c>
      <c r="AB10" s="511"/>
      <c r="AC10" s="512"/>
    </row>
    <row r="11" spans="5:58" ht="113.25" customHeight="1">
      <c r="E11" s="554"/>
      <c r="F11" s="549"/>
      <c r="G11" s="550"/>
      <c r="H11" s="544"/>
      <c r="I11" s="544"/>
      <c r="J11" s="544"/>
      <c r="K11" s="543"/>
      <c r="L11" s="543"/>
      <c r="M11" s="520"/>
      <c r="N11" s="139" t="s">
        <v>17</v>
      </c>
      <c r="O11" s="139" t="s">
        <v>18</v>
      </c>
      <c r="P11" s="144" t="s">
        <v>19</v>
      </c>
      <c r="Q11" s="520"/>
      <c r="R11" s="544"/>
      <c r="S11" s="564"/>
      <c r="T11" s="544"/>
      <c r="U11" s="571"/>
      <c r="V11" s="139" t="s">
        <v>20</v>
      </c>
      <c r="W11" s="68" t="s">
        <v>21</v>
      </c>
      <c r="X11" s="144" t="s">
        <v>20</v>
      </c>
      <c r="Y11" s="68" t="s">
        <v>21</v>
      </c>
      <c r="Z11" s="544"/>
      <c r="AA11" s="386" t="s">
        <v>710</v>
      </c>
      <c r="AB11" s="386" t="s">
        <v>711</v>
      </c>
      <c r="AC11" s="386" t="s">
        <v>712</v>
      </c>
    </row>
    <row r="12" spans="5:58" ht="18.75" customHeight="1">
      <c r="E12" s="119" t="s">
        <v>22</v>
      </c>
      <c r="F12" s="582" t="s">
        <v>23</v>
      </c>
      <c r="G12" s="583"/>
      <c r="H12" s="583"/>
      <c r="I12" s="583"/>
      <c r="J12" s="583"/>
      <c r="K12" s="583"/>
      <c r="L12" s="583"/>
      <c r="M12" s="583"/>
      <c r="N12" s="583"/>
      <c r="O12" s="583"/>
      <c r="P12" s="583"/>
      <c r="Q12" s="583"/>
      <c r="R12" s="583"/>
      <c r="S12" s="583"/>
      <c r="T12" s="583"/>
      <c r="U12" s="583"/>
      <c r="V12" s="583"/>
      <c r="W12" s="583"/>
      <c r="X12" s="583"/>
      <c r="Y12" s="583"/>
      <c r="Z12" s="583"/>
      <c r="AA12" s="583"/>
      <c r="AB12" s="583"/>
      <c r="AC12" s="584"/>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73"/>
      <c r="AB14" s="574"/>
      <c r="AC14" s="575"/>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37"/>
      <c r="AB15" s="538"/>
      <c r="AC15" s="539"/>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37"/>
      <c r="AB16" s="538"/>
      <c r="AC16" s="539"/>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37"/>
      <c r="AB17" s="538"/>
      <c r="AC17" s="539"/>
      <c r="AH17" t="s">
        <v>286</v>
      </c>
      <c r="AR17" t="s">
        <v>169</v>
      </c>
      <c r="AX17" t="s">
        <v>286</v>
      </c>
      <c r="AZ17" t="s">
        <v>332</v>
      </c>
      <c r="BF17" t="s">
        <v>315</v>
      </c>
    </row>
    <row r="18" spans="5:58" ht="20.100000000000001" customHeight="1">
      <c r="E18" s="526" t="s">
        <v>35</v>
      </c>
      <c r="F18" s="526"/>
      <c r="G18" s="526"/>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40"/>
      <c r="AB18" s="541"/>
      <c r="AC18" s="542"/>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40"/>
      <c r="AB19" s="541"/>
      <c r="AC19" s="542"/>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37"/>
      <c r="AB20" s="538"/>
      <c r="AC20" s="539"/>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37"/>
      <c r="AB21" s="538"/>
      <c r="AC21" s="539"/>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37"/>
      <c r="AB22" s="538"/>
      <c r="AC22" s="539"/>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37"/>
      <c r="AB23" s="538"/>
      <c r="AC23" s="539"/>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37"/>
      <c r="AB24" s="538"/>
      <c r="AC24" s="539"/>
      <c r="AH24" t="s">
        <v>289</v>
      </c>
      <c r="AR24" t="s">
        <v>175</v>
      </c>
    </row>
    <row r="25" spans="5:58" ht="20.100000000000001" customHeight="1">
      <c r="E25" s="526" t="s">
        <v>43</v>
      </c>
      <c r="F25" s="526"/>
      <c r="G25" s="526"/>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40"/>
      <c r="AB25" s="541"/>
      <c r="AC25" s="542"/>
      <c r="AR25" t="s">
        <v>176</v>
      </c>
    </row>
    <row r="26" spans="5:58" ht="36.75" customHeight="1">
      <c r="E26" s="527" t="s">
        <v>88</v>
      </c>
      <c r="F26" s="527"/>
      <c r="G26" s="527"/>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76"/>
      <c r="AB26" s="577"/>
      <c r="AC26" s="578"/>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85" t="s">
        <v>655</v>
      </c>
      <c r="G29" s="586"/>
      <c r="H29" s="586"/>
      <c r="I29" s="586"/>
      <c r="J29" s="586"/>
      <c r="K29" s="586"/>
      <c r="L29" s="586"/>
      <c r="M29" s="586"/>
      <c r="N29" s="586"/>
      <c r="O29" s="586"/>
      <c r="P29" s="586"/>
      <c r="Q29" s="586"/>
      <c r="R29" s="586"/>
      <c r="S29" s="586"/>
      <c r="T29" s="586"/>
      <c r="U29" s="586"/>
      <c r="V29" s="586"/>
      <c r="W29" s="586"/>
      <c r="X29" s="586"/>
      <c r="Y29" s="586"/>
      <c r="Z29" s="586"/>
      <c r="AA29" s="586"/>
      <c r="AB29" s="586"/>
      <c r="AC29" s="587"/>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56"/>
      <c r="Y30" s="557"/>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58"/>
      <c r="Y31" s="559"/>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58"/>
      <c r="Y32" s="559"/>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58"/>
      <c r="Y33" s="559"/>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58"/>
      <c r="Y34" s="559"/>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58"/>
      <c r="Y35" s="559"/>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58"/>
      <c r="Y36" s="559"/>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58"/>
      <c r="Y37" s="559"/>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58"/>
      <c r="Y38" s="559"/>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58"/>
      <c r="Y39" s="559"/>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58"/>
      <c r="Y40" s="559"/>
      <c r="Z40" s="277"/>
      <c r="AA40" s="277"/>
      <c r="AB40" s="277"/>
      <c r="AC40" s="277"/>
      <c r="AH40" t="s">
        <v>297</v>
      </c>
      <c r="AR40" t="s">
        <v>723</v>
      </c>
      <c r="AX40" t="s">
        <v>297</v>
      </c>
      <c r="AZ40" t="s">
        <v>753</v>
      </c>
      <c r="BF40" t="s">
        <v>751</v>
      </c>
    </row>
    <row r="41" spans="5:58" ht="20.100000000000001" customHeight="1">
      <c r="E41" s="526" t="s">
        <v>56</v>
      </c>
      <c r="F41" s="526"/>
      <c r="G41" s="526"/>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60"/>
      <c r="Y41" s="561"/>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29" t="s">
        <v>656</v>
      </c>
      <c r="G42" s="530"/>
      <c r="H42" s="530"/>
      <c r="I42" s="530"/>
      <c r="J42" s="530"/>
      <c r="K42" s="530"/>
      <c r="L42" s="530"/>
      <c r="M42" s="530"/>
      <c r="N42" s="530"/>
      <c r="O42" s="530"/>
      <c r="P42" s="530"/>
      <c r="Q42" s="530"/>
      <c r="R42" s="530"/>
      <c r="S42" s="530"/>
      <c r="T42" s="530"/>
      <c r="U42" s="530"/>
      <c r="V42" s="530"/>
      <c r="W42" s="530"/>
      <c r="X42" s="530"/>
      <c r="Y42" s="530"/>
      <c r="Z42" s="530"/>
      <c r="AA42" s="530"/>
      <c r="AB42" s="530"/>
      <c r="AC42" s="531"/>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56"/>
      <c r="Y43" s="557"/>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58"/>
      <c r="Y44" s="559"/>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58"/>
      <c r="Y45" s="559"/>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58"/>
      <c r="Y46" s="559"/>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58"/>
      <c r="Y47" s="559"/>
      <c r="Z47" s="277"/>
      <c r="AA47" s="277"/>
      <c r="AB47" s="277"/>
      <c r="AC47" s="277"/>
      <c r="AH47" t="s">
        <v>694</v>
      </c>
      <c r="AR47" t="s">
        <v>727</v>
      </c>
      <c r="AX47" t="s">
        <v>694</v>
      </c>
      <c r="AZ47" t="s">
        <v>761</v>
      </c>
      <c r="BF47" t="s">
        <v>760</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58"/>
      <c r="Y48" s="559"/>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58"/>
      <c r="Y49" s="559"/>
      <c r="Z49" s="277"/>
      <c r="AA49" s="277"/>
      <c r="AB49" s="277"/>
      <c r="AC49" s="277"/>
      <c r="AH49" t="s">
        <v>828</v>
      </c>
      <c r="AR49" t="s">
        <v>728</v>
      </c>
      <c r="AX49" t="s">
        <v>828</v>
      </c>
      <c r="AZ49" t="s">
        <v>765</v>
      </c>
      <c r="BF49" t="s">
        <v>764</v>
      </c>
    </row>
    <row r="50" spans="5:58" ht="20.100000000000001" customHeight="1">
      <c r="E50" s="526" t="s">
        <v>60</v>
      </c>
      <c r="F50" s="526"/>
      <c r="G50" s="526"/>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60"/>
      <c r="Y50" s="561"/>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29" t="s">
        <v>659</v>
      </c>
      <c r="G51" s="530"/>
      <c r="H51" s="530"/>
      <c r="I51" s="530"/>
      <c r="J51" s="530"/>
      <c r="K51" s="530"/>
      <c r="L51" s="530"/>
      <c r="M51" s="530"/>
      <c r="N51" s="530"/>
      <c r="O51" s="530"/>
      <c r="P51" s="530"/>
      <c r="Q51" s="530"/>
      <c r="R51" s="530"/>
      <c r="S51" s="530"/>
      <c r="T51" s="530"/>
      <c r="U51" s="530"/>
      <c r="V51" s="530"/>
      <c r="W51" s="530"/>
      <c r="X51" s="530"/>
      <c r="Y51" s="530"/>
      <c r="Z51" s="530"/>
      <c r="AA51" s="530"/>
      <c r="AB51" s="530"/>
      <c r="AC51" s="531"/>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56"/>
      <c r="Y52" s="557"/>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58"/>
      <c r="Y53" s="559"/>
      <c r="Z53" s="277"/>
      <c r="AA53" s="277"/>
      <c r="AB53" s="277"/>
      <c r="AC53" s="277"/>
      <c r="AH53" t="s">
        <v>829</v>
      </c>
      <c r="AR53" t="s">
        <v>730</v>
      </c>
      <c r="AX53" t="s">
        <v>829</v>
      </c>
      <c r="AZ53" t="s">
        <v>769</v>
      </c>
      <c r="BF53" t="s">
        <v>768</v>
      </c>
    </row>
    <row r="54" spans="5:58" ht="30">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58"/>
      <c r="Y54" s="559"/>
      <c r="Z54" s="277"/>
      <c r="AA54" s="277"/>
      <c r="AB54" s="277"/>
      <c r="AC54" s="277"/>
      <c r="AH54" t="s">
        <v>830</v>
      </c>
      <c r="AR54" t="s">
        <v>731</v>
      </c>
      <c r="AX54" t="s">
        <v>830</v>
      </c>
      <c r="AZ54" t="s">
        <v>771</v>
      </c>
      <c r="BF54" t="s">
        <v>770</v>
      </c>
    </row>
    <row r="55" spans="5:58" ht="20.100000000000001" customHeight="1">
      <c r="E55" s="526" t="s">
        <v>65</v>
      </c>
      <c r="F55" s="526"/>
      <c r="G55" s="526"/>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58"/>
      <c r="Y55" s="559"/>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58"/>
      <c r="Y56" s="559"/>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58"/>
      <c r="Y57" s="559"/>
      <c r="Z57" s="277"/>
      <c r="AA57" s="277"/>
      <c r="AB57" s="277"/>
      <c r="AC57" s="277"/>
      <c r="AH57" t="s">
        <v>831</v>
      </c>
      <c r="AR57" t="s">
        <v>732</v>
      </c>
      <c r="AX57" t="s">
        <v>831</v>
      </c>
      <c r="AZ57" t="s">
        <v>773</v>
      </c>
      <c r="BF57" t="s">
        <v>772</v>
      </c>
    </row>
    <row r="58" spans="5:58" ht="51.75" customHeight="1">
      <c r="E58" s="377" t="s">
        <v>28</v>
      </c>
      <c r="F58" s="375" t="s">
        <v>663</v>
      </c>
      <c r="H58" s="277">
        <v>1</v>
      </c>
      <c r="I58" s="277">
        <v>1085</v>
      </c>
      <c r="J58" s="277"/>
      <c r="K58" s="277"/>
      <c r="L58" s="217">
        <f t="shared" ref="L58:L69" si="40">+IFERROR(IF(COUNT(I58:K58),ROUND(SUM(I58:K58),0),""),"")</f>
        <v>1085</v>
      </c>
      <c r="M58" s="408">
        <f>+IFERROR(IF(COUNT(L58),ROUND(L58/'Shareholding Pattern'!$L$78*100,2),""),"")</f>
        <v>0.01</v>
      </c>
      <c r="N58" s="277">
        <v>1085</v>
      </c>
      <c r="O58" s="277"/>
      <c r="P58" s="217">
        <f t="shared" si="38"/>
        <v>1085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58"/>
      <c r="Y58" s="559"/>
      <c r="Z58" s="277">
        <v>1085</v>
      </c>
      <c r="AA58" s="277">
        <v>0</v>
      </c>
      <c r="AB58" s="277">
        <v>0</v>
      </c>
      <c r="AC58" s="277">
        <v>0</v>
      </c>
      <c r="AH58" t="s">
        <v>832</v>
      </c>
      <c r="AR58" t="s">
        <v>733</v>
      </c>
      <c r="AX58" t="s">
        <v>832</v>
      </c>
      <c r="AZ58" t="s">
        <v>775</v>
      </c>
      <c r="BF58" t="s">
        <v>774</v>
      </c>
    </row>
    <row r="59" spans="5:58" ht="51.75" customHeight="1">
      <c r="E59" s="377" t="s">
        <v>30</v>
      </c>
      <c r="F59" s="375" t="s">
        <v>664</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58"/>
      <c r="Y59" s="559"/>
      <c r="Z59" s="277">
        <v>570</v>
      </c>
      <c r="AA59" s="277">
        <v>0</v>
      </c>
      <c r="AB59" s="277">
        <v>0</v>
      </c>
      <c r="AC59" s="277">
        <v>0</v>
      </c>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58"/>
      <c r="Y60" s="559"/>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58"/>
      <c r="Y61" s="559"/>
      <c r="Z61" s="277"/>
      <c r="AA61" s="277"/>
      <c r="AB61" s="277"/>
      <c r="AC61" s="277"/>
      <c r="AH61" t="s">
        <v>834</v>
      </c>
      <c r="AR61" t="s">
        <v>736</v>
      </c>
      <c r="AX61" t="s">
        <v>834</v>
      </c>
      <c r="AZ61" t="s">
        <v>781</v>
      </c>
      <c r="BF61" t="s">
        <v>780</v>
      </c>
    </row>
    <row r="62" spans="5:58" ht="51.75" customHeight="1">
      <c r="E62" s="377" t="s">
        <v>50</v>
      </c>
      <c r="F62" s="398" t="s">
        <v>667</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58"/>
      <c r="Y62" s="559"/>
      <c r="Z62" s="277">
        <v>78691</v>
      </c>
      <c r="AA62" s="277">
        <v>0</v>
      </c>
      <c r="AB62" s="277">
        <v>0</v>
      </c>
      <c r="AC62" s="277">
        <v>0</v>
      </c>
      <c r="AH62" t="s">
        <v>835</v>
      </c>
      <c r="AR62" t="s">
        <v>737</v>
      </c>
      <c r="AX62" t="s">
        <v>835</v>
      </c>
      <c r="AZ62" t="s">
        <v>783</v>
      </c>
      <c r="BF62" t="s">
        <v>782</v>
      </c>
    </row>
    <row r="63" spans="5:58" ht="51.75" customHeight="1">
      <c r="E63" s="377" t="s">
        <v>51</v>
      </c>
      <c r="F63" s="375" t="s">
        <v>650</v>
      </c>
      <c r="H63" s="277">
        <v>6499</v>
      </c>
      <c r="I63" s="277">
        <v>3632223</v>
      </c>
      <c r="J63" s="277"/>
      <c r="K63" s="277"/>
      <c r="L63" s="217">
        <f t="shared" si="40"/>
        <v>3632223</v>
      </c>
      <c r="M63" s="408">
        <f>+IFERROR(IF(COUNT(L63),ROUND(L63/'Shareholding Pattern'!$L$78*100,2),""),"")</f>
        <v>33.39</v>
      </c>
      <c r="N63" s="277">
        <v>3632223</v>
      </c>
      <c r="O63" s="277"/>
      <c r="P63" s="217">
        <f t="shared" si="38"/>
        <v>3632223</v>
      </c>
      <c r="Q63" s="176">
        <f>+IFERROR(IF(COUNT(P63),ROUND(P63/'Shareholding Pattern'!$P$79*100,2),""),"")</f>
        <v>33.39</v>
      </c>
      <c r="R63" s="277"/>
      <c r="S63" s="277"/>
      <c r="T63" s="217" t="str">
        <f t="shared" si="41"/>
        <v/>
      </c>
      <c r="U63" s="218">
        <f>+IFERROR(IF(COUNT(L63,T63),ROUND(SUM(L63,T63)/SUM('Shareholding Pattern'!$L$78,'Shareholding Pattern'!$T$78)*100,2),""),"")</f>
        <v>33.39</v>
      </c>
      <c r="V63" s="277"/>
      <c r="W63" s="182" t="str">
        <f t="shared" si="39"/>
        <v/>
      </c>
      <c r="X63" s="558"/>
      <c r="Y63" s="559"/>
      <c r="Z63" s="277">
        <v>3594725</v>
      </c>
      <c r="AA63" s="277">
        <v>0</v>
      </c>
      <c r="AB63" s="277">
        <v>0</v>
      </c>
      <c r="AC63" s="277">
        <v>0</v>
      </c>
      <c r="AH63" t="s">
        <v>195</v>
      </c>
      <c r="AR63" t="s">
        <v>738</v>
      </c>
      <c r="AX63" t="s">
        <v>195</v>
      </c>
      <c r="AZ63" t="s">
        <v>785</v>
      </c>
      <c r="BF63" t="s">
        <v>784</v>
      </c>
    </row>
    <row r="64" spans="5:58" ht="43.5" customHeight="1">
      <c r="E64" s="377" t="s">
        <v>53</v>
      </c>
      <c r="F64" s="234" t="s">
        <v>651</v>
      </c>
      <c r="H64" s="277">
        <v>4</v>
      </c>
      <c r="I64" s="277">
        <v>1309615</v>
      </c>
      <c r="J64" s="277"/>
      <c r="K64" s="277"/>
      <c r="L64" s="217">
        <f t="shared" si="40"/>
        <v>1309615</v>
      </c>
      <c r="M64" s="408">
        <f>+IFERROR(IF(COUNT(L64),ROUND(L64/'Shareholding Pattern'!$L$78*100,2),""),"")</f>
        <v>12.04</v>
      </c>
      <c r="N64" s="277">
        <v>1309615</v>
      </c>
      <c r="O64" s="277"/>
      <c r="P64" s="217">
        <f t="shared" si="38"/>
        <v>1309615</v>
      </c>
      <c r="Q64" s="176">
        <f>+IFERROR(IF(COUNT(P64),ROUND(P64/'Shareholding Pattern'!$P$79*100,2),""),"")</f>
        <v>12.04</v>
      </c>
      <c r="R64" s="277"/>
      <c r="S64" s="277"/>
      <c r="T64" s="217" t="str">
        <f t="shared" si="41"/>
        <v/>
      </c>
      <c r="U64" s="218">
        <f>+IFERROR(IF(COUNT(L64,T64),ROUND(SUM(L64,T64)/SUM('Shareholding Pattern'!$L$78,'Shareholding Pattern'!$T$78)*100,2),""),"")</f>
        <v>12.04</v>
      </c>
      <c r="V64" s="277"/>
      <c r="W64" s="182" t="str">
        <f t="shared" si="39"/>
        <v/>
      </c>
      <c r="X64" s="558"/>
      <c r="Y64" s="559"/>
      <c r="Z64" s="277">
        <v>1309615</v>
      </c>
      <c r="AA64" s="277">
        <v>0</v>
      </c>
      <c r="AB64" s="277">
        <v>0</v>
      </c>
      <c r="AC64" s="277">
        <v>0</v>
      </c>
      <c r="AH64" t="s">
        <v>196</v>
      </c>
      <c r="AR64" t="s">
        <v>739</v>
      </c>
      <c r="AX64" t="s">
        <v>196</v>
      </c>
      <c r="AZ64" t="s">
        <v>787</v>
      </c>
      <c r="BF64" t="s">
        <v>786</v>
      </c>
    </row>
    <row r="65" spans="5:58" ht="43.5" customHeight="1">
      <c r="E65" s="377" t="s">
        <v>55</v>
      </c>
      <c r="F65" s="234" t="s">
        <v>668</v>
      </c>
      <c r="H65" s="277">
        <v>45</v>
      </c>
      <c r="I65" s="277">
        <v>209637</v>
      </c>
      <c r="J65" s="277"/>
      <c r="K65" s="277"/>
      <c r="L65" s="217">
        <f t="shared" si="40"/>
        <v>209637</v>
      </c>
      <c r="M65" s="408">
        <f>+IFERROR(IF(COUNT(L65),ROUND(L65/'Shareholding Pattern'!$L$78*100,2),""),"")</f>
        <v>1.93</v>
      </c>
      <c r="N65" s="277">
        <v>209637</v>
      </c>
      <c r="O65" s="277"/>
      <c r="P65" s="217">
        <f t="shared" si="38"/>
        <v>209637</v>
      </c>
      <c r="Q65" s="176">
        <f>+IFERROR(IF(COUNT(P65),ROUND(P65/'Shareholding Pattern'!$P$79*100,2),""),"")</f>
        <v>1.93</v>
      </c>
      <c r="R65" s="277"/>
      <c r="S65" s="277"/>
      <c r="T65" s="217" t="str">
        <f t="shared" si="41"/>
        <v/>
      </c>
      <c r="U65" s="218">
        <f>+IFERROR(IF(COUNT(L65,T65),ROUND(SUM(L65,T65)/SUM('Shareholding Pattern'!$L$78,'Shareholding Pattern'!$T$78)*100,2),""),"")</f>
        <v>1.93</v>
      </c>
      <c r="V65" s="277"/>
      <c r="W65" s="182" t="str">
        <f t="shared" si="39"/>
        <v/>
      </c>
      <c r="X65" s="558"/>
      <c r="Y65" s="559"/>
      <c r="Z65" s="277">
        <v>88297</v>
      </c>
      <c r="AA65" s="277">
        <v>0</v>
      </c>
      <c r="AB65" s="277">
        <v>0</v>
      </c>
      <c r="AC65" s="277">
        <v>0</v>
      </c>
      <c r="AH65" t="s">
        <v>668</v>
      </c>
      <c r="AR65" t="s">
        <v>740</v>
      </c>
      <c r="AX65" t="s">
        <v>668</v>
      </c>
      <c r="AZ65" t="s">
        <v>789</v>
      </c>
      <c r="BF65" t="s">
        <v>788</v>
      </c>
    </row>
    <row r="66" spans="5:58" ht="43.5" customHeight="1">
      <c r="E66" s="377" t="s">
        <v>670</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58"/>
      <c r="Y66" s="559"/>
      <c r="Z66" s="277">
        <v>0</v>
      </c>
      <c r="AA66" s="277">
        <v>0</v>
      </c>
      <c r="AB66" s="277">
        <v>0</v>
      </c>
      <c r="AC66" s="277">
        <v>0</v>
      </c>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58"/>
      <c r="Y67" s="559"/>
      <c r="Z67" s="277"/>
      <c r="AA67" s="277"/>
      <c r="AB67" s="277"/>
      <c r="AC67" s="277"/>
      <c r="AH67" t="s">
        <v>669</v>
      </c>
      <c r="AR67" t="s">
        <v>742</v>
      </c>
      <c r="AX67" t="s">
        <v>669</v>
      </c>
      <c r="AZ67" t="s">
        <v>793</v>
      </c>
      <c r="BF67" t="s">
        <v>792</v>
      </c>
    </row>
    <row r="68" spans="5:58" ht="39" customHeight="1">
      <c r="E68" s="377" t="s">
        <v>674</v>
      </c>
      <c r="F68" s="234" t="s">
        <v>440</v>
      </c>
      <c r="H68" s="277">
        <v>20</v>
      </c>
      <c r="I68" s="277">
        <v>76734</v>
      </c>
      <c r="J68" s="277"/>
      <c r="K68" s="277"/>
      <c r="L68" s="217">
        <f t="shared" si="40"/>
        <v>76734</v>
      </c>
      <c r="M68" s="408">
        <f>+IFERROR(IF(COUNT(L68),ROUND(L68/'Shareholding Pattern'!$L$78*100,2),""),"")</f>
        <v>0.71</v>
      </c>
      <c r="N68" s="277">
        <v>76734</v>
      </c>
      <c r="O68" s="277"/>
      <c r="P68" s="217">
        <f t="shared" si="38"/>
        <v>76734</v>
      </c>
      <c r="Q68" s="176">
        <f>+IFERROR(IF(COUNT(P68),ROUND(P68/'Shareholding Pattern'!$P$79*100,2),""),"")</f>
        <v>0.71</v>
      </c>
      <c r="R68" s="277"/>
      <c r="S68" s="277"/>
      <c r="T68" s="217" t="str">
        <f t="shared" si="41"/>
        <v/>
      </c>
      <c r="U68" s="218">
        <f>+IFERROR(IF(COUNT(L68,T68),ROUND(SUM(L68,T68)/SUM('Shareholding Pattern'!$L$78,'Shareholding Pattern'!$T$78)*100,2),""),"")</f>
        <v>0.71</v>
      </c>
      <c r="V68" s="277"/>
      <c r="W68" s="182" t="str">
        <f t="shared" si="39"/>
        <v/>
      </c>
      <c r="X68" s="558"/>
      <c r="Y68" s="559"/>
      <c r="Z68" s="277">
        <v>76734</v>
      </c>
      <c r="AA68" s="277">
        <v>0</v>
      </c>
      <c r="AB68" s="277">
        <v>0</v>
      </c>
      <c r="AC68" s="277">
        <v>0</v>
      </c>
      <c r="AH68" t="s">
        <v>440</v>
      </c>
      <c r="AR68" t="s">
        <v>743</v>
      </c>
      <c r="AX68" t="s">
        <v>440</v>
      </c>
      <c r="AZ68" t="s">
        <v>795</v>
      </c>
      <c r="BF68" t="s">
        <v>794</v>
      </c>
    </row>
    <row r="69" spans="5:58" ht="20.100000000000001" customHeight="1">
      <c r="E69" s="377" t="s">
        <v>675</v>
      </c>
      <c r="F69" s="235" t="s">
        <v>33</v>
      </c>
      <c r="H69" s="277">
        <v>87</v>
      </c>
      <c r="I69" s="277">
        <v>99949</v>
      </c>
      <c r="J69" s="277"/>
      <c r="K69" s="277"/>
      <c r="L69" s="217">
        <f t="shared" si="40"/>
        <v>99949</v>
      </c>
      <c r="M69" s="408">
        <f>+IFERROR(IF(COUNT(L69),ROUND(L69/'Shareholding Pattern'!$L$78*100,2),""),"")</f>
        <v>0.92</v>
      </c>
      <c r="N69" s="277">
        <v>99949</v>
      </c>
      <c r="O69" s="277"/>
      <c r="P69" s="217">
        <f t="shared" si="38"/>
        <v>99949</v>
      </c>
      <c r="Q69" s="176">
        <f>+IFERROR(IF(COUNT(P69),ROUND(P69/'Shareholding Pattern'!$P$79*100,2),""),"")</f>
        <v>0.92</v>
      </c>
      <c r="R69" s="277"/>
      <c r="S69" s="277"/>
      <c r="T69" s="217" t="str">
        <f t="shared" si="41"/>
        <v/>
      </c>
      <c r="U69" s="218">
        <f>+IFERROR(IF(COUNT(L69,T69),ROUND(SUM(L69,T69)/SUM('Shareholding Pattern'!$L$78,'Shareholding Pattern'!$T$78)*100,2),""),"")</f>
        <v>0.92</v>
      </c>
      <c r="V69" s="277"/>
      <c r="W69" s="182" t="str">
        <f t="shared" si="39"/>
        <v/>
      </c>
      <c r="X69" s="558"/>
      <c r="Y69" s="559"/>
      <c r="Z69" s="277">
        <v>99949</v>
      </c>
      <c r="AA69" s="277">
        <v>0</v>
      </c>
      <c r="AB69" s="277">
        <v>0</v>
      </c>
      <c r="AC69" s="277">
        <v>0</v>
      </c>
      <c r="AH69" t="s">
        <v>800</v>
      </c>
      <c r="AR69" t="s">
        <v>185</v>
      </c>
      <c r="AX69" t="s">
        <v>800</v>
      </c>
      <c r="AZ69" t="s">
        <v>797</v>
      </c>
      <c r="BF69" t="s">
        <v>796</v>
      </c>
    </row>
    <row r="70" spans="5:58" ht="20.100000000000001" customHeight="1">
      <c r="E70" s="526" t="s">
        <v>676</v>
      </c>
      <c r="F70" s="526"/>
      <c r="G70" s="526"/>
      <c r="H70" s="190">
        <f>+IFERROR(IF(COUNT(H57:H69),ROUND(SUM(H57:H69),0),""),"")</f>
        <v>6659</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58"/>
      <c r="Y70" s="559"/>
      <c r="Z70" s="190">
        <f>+IFERROR(IF(COUNT(Z57:Z69),ROUND(SUM(Z57:Z69),0),""),"")</f>
        <v>5249666</v>
      </c>
      <c r="AA70" s="190">
        <f t="shared" ref="AA70:AC70" si="45">+IFERROR(IF(COUNT(AA57:AA69),ROUND(SUM(AA57:AA69),0),""),"")</f>
        <v>0</v>
      </c>
      <c r="AB70" s="190">
        <f t="shared" si="45"/>
        <v>0</v>
      </c>
      <c r="AC70" s="190">
        <f t="shared" si="45"/>
        <v>0</v>
      </c>
      <c r="AR70" t="s">
        <v>186</v>
      </c>
    </row>
    <row r="71" spans="5:58" ht="20.100000000000001" customHeight="1">
      <c r="E71" s="527" t="s">
        <v>677</v>
      </c>
      <c r="F71" s="527"/>
      <c r="G71" s="527"/>
      <c r="H71" s="190">
        <f>+IFERROR(IF(COUNT(H41,H50,H55,H70),ROUND(SUM(H41,H50,H55,H70),0),""),"")</f>
        <v>6659</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60"/>
      <c r="Y71" s="561"/>
      <c r="Z71" s="190">
        <f t="shared" ref="Z71" si="53">+IFERROR(IF(COUNT(Z41,Z50,Z55,Z70),ROUND(SUM(Z41,Z50,Z55,Z70),0),""),"")</f>
        <v>5249666</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32" t="s">
        <v>58</v>
      </c>
      <c r="G74" s="533"/>
      <c r="H74" s="533"/>
      <c r="I74" s="533"/>
      <c r="J74" s="533"/>
      <c r="K74" s="533"/>
      <c r="L74" s="533"/>
      <c r="M74" s="533"/>
      <c r="N74" s="533"/>
      <c r="O74" s="533"/>
      <c r="P74" s="533"/>
      <c r="Q74" s="533"/>
      <c r="R74" s="533"/>
      <c r="S74" s="533"/>
      <c r="T74" s="533"/>
      <c r="U74" s="533"/>
      <c r="V74" s="533"/>
      <c r="W74" s="533"/>
      <c r="X74" s="533"/>
      <c r="Y74" s="533"/>
      <c r="Z74" s="533"/>
      <c r="AA74" s="533"/>
      <c r="AB74" s="533"/>
      <c r="AC74" s="534"/>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65"/>
      <c r="Y75" s="566"/>
      <c r="Z75" s="277"/>
      <c r="AA75" s="537"/>
      <c r="AB75" s="538"/>
      <c r="AC75" s="539"/>
      <c r="AH75" t="s">
        <v>298</v>
      </c>
      <c r="AR75" t="s">
        <v>188</v>
      </c>
      <c r="AX75" t="s">
        <v>298</v>
      </c>
      <c r="AZ75" t="s">
        <v>333</v>
      </c>
      <c r="BF75" t="s">
        <v>322</v>
      </c>
    </row>
    <row r="76" spans="5:58" ht="46.5" customHeight="1">
      <c r="E76" s="118" t="s">
        <v>59</v>
      </c>
      <c r="F76" s="437"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67"/>
      <c r="Y76" s="568"/>
      <c r="Z76" s="277"/>
      <c r="AA76" s="537"/>
      <c r="AB76" s="538"/>
      <c r="AC76" s="539"/>
      <c r="AH76" t="s">
        <v>198</v>
      </c>
      <c r="AR76" t="s">
        <v>189</v>
      </c>
      <c r="AX76" t="s">
        <v>198</v>
      </c>
      <c r="AZ76" t="s">
        <v>836</v>
      </c>
      <c r="BF76" t="s">
        <v>837</v>
      </c>
    </row>
    <row r="77" spans="5:58" ht="31.5" customHeight="1">
      <c r="E77" s="528" t="s">
        <v>67</v>
      </c>
      <c r="F77" s="528"/>
      <c r="G77" s="528"/>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67"/>
      <c r="Y77" s="568"/>
      <c r="Z77" s="149" t="str">
        <f t="shared" si="58"/>
        <v/>
      </c>
      <c r="AA77" s="540"/>
      <c r="AB77" s="541"/>
      <c r="AC77" s="542"/>
      <c r="AR77" t="s">
        <v>190</v>
      </c>
    </row>
    <row r="78" spans="5:58" ht="26.25" customHeight="1">
      <c r="E78" s="551" t="s">
        <v>68</v>
      </c>
      <c r="F78" s="551"/>
      <c r="G78" s="551"/>
      <c r="H78" s="149">
        <f>+IFERROR(IF(COUNT(H26,H71,H76),ROUND(SUM(H26,H71,H76),0),""),"")</f>
        <v>6662</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69"/>
      <c r="Y78" s="570"/>
      <c r="Z78" s="149">
        <f>+IFERROR(IF(COUNT(Z26,Z71,Z76),ROUND(SUM(Z26,Z71,Z76),0),""),"")</f>
        <v>9869910</v>
      </c>
      <c r="AA78" s="149">
        <f t="shared" ref="AA78:AC78" si="59">+IFERROR(IF(COUNT(AA26,AA71,AA76),ROUND(SUM(AA26,AA71,AA76),0),""),"")</f>
        <v>0</v>
      </c>
      <c r="AB78" s="149">
        <f t="shared" si="59"/>
        <v>0</v>
      </c>
      <c r="AC78" s="149">
        <f t="shared" si="59"/>
        <v>0</v>
      </c>
    </row>
    <row r="79" spans="5:58" ht="22.5" customHeight="1">
      <c r="E79" s="551" t="s">
        <v>69</v>
      </c>
      <c r="F79" s="551"/>
      <c r="G79" s="551"/>
      <c r="H79" s="149">
        <f>+IFERROR(IF(COUNT(H26,H71,H77),ROUND(SUM(H26,H71,H77),0),""),"")</f>
        <v>6662</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9869910</v>
      </c>
      <c r="AA79" s="149">
        <f t="shared" ref="AA79:AC79" si="60">+IFERROR(IF(COUNT(AA26,AA71,AA77),ROUND(SUM(AA26,AA71,AA77),0),""),"")</f>
        <v>0</v>
      </c>
      <c r="AB79" s="149">
        <f t="shared" si="60"/>
        <v>0</v>
      </c>
      <c r="AC79" s="149">
        <f t="shared" si="60"/>
        <v>0</v>
      </c>
      <c r="AR79" t="s">
        <v>191</v>
      </c>
    </row>
    <row r="80" spans="5:58" ht="35.1" customHeight="1">
      <c r="E80" s="523" t="s">
        <v>165</v>
      </c>
      <c r="F80" s="524"/>
      <c r="G80" s="524"/>
      <c r="H80" s="524"/>
      <c r="I80" s="524"/>
      <c r="J80" s="524"/>
      <c r="K80" s="524"/>
      <c r="L80" s="524"/>
      <c r="M80" s="525"/>
      <c r="N80" s="521">
        <v>2</v>
      </c>
      <c r="O80" s="522"/>
      <c r="P80" s="342"/>
      <c r="Q80" s="245"/>
      <c r="R80" s="340"/>
      <c r="S80" s="340"/>
      <c r="T80" s="340"/>
      <c r="U80" s="245"/>
      <c r="V80" s="245"/>
      <c r="W80" s="245"/>
      <c r="X80" s="535"/>
      <c r="Y80" s="535"/>
      <c r="Z80" s="535"/>
      <c r="AA80" s="535"/>
      <c r="AB80" s="535"/>
      <c r="AC80" s="536"/>
    </row>
    <row r="81" spans="5:29" ht="35.1" customHeight="1">
      <c r="E81" s="523" t="s">
        <v>529</v>
      </c>
      <c r="F81" s="524"/>
      <c r="G81" s="524"/>
      <c r="H81" s="524"/>
      <c r="I81" s="524"/>
      <c r="J81" s="524"/>
      <c r="K81" s="524"/>
      <c r="L81" s="524"/>
      <c r="M81" s="525"/>
      <c r="N81" s="555"/>
      <c r="O81" s="522"/>
      <c r="P81" s="342"/>
      <c r="Q81" s="245"/>
      <c r="R81" s="340"/>
      <c r="S81" s="340"/>
      <c r="T81" s="340"/>
      <c r="U81" s="245"/>
      <c r="V81" s="245"/>
      <c r="W81" s="245"/>
      <c r="X81" s="535"/>
      <c r="Y81" s="535"/>
      <c r="Z81" s="535"/>
      <c r="AA81" s="535"/>
      <c r="AB81" s="535"/>
      <c r="AC81" s="536"/>
    </row>
    <row r="82" spans="5:29" ht="35.1" customHeight="1">
      <c r="E82" s="523" t="s">
        <v>530</v>
      </c>
      <c r="F82" s="524"/>
      <c r="G82" s="524"/>
      <c r="H82" s="524"/>
      <c r="I82" s="524"/>
      <c r="J82" s="524"/>
      <c r="K82" s="524"/>
      <c r="L82" s="524"/>
      <c r="M82" s="525"/>
      <c r="N82" s="555"/>
      <c r="O82" s="522"/>
      <c r="P82" s="342"/>
      <c r="Q82" s="245"/>
      <c r="R82" s="340"/>
      <c r="S82" s="340"/>
      <c r="T82" s="340"/>
      <c r="U82" s="245"/>
      <c r="V82" s="245"/>
      <c r="W82" s="245"/>
      <c r="X82" s="535"/>
      <c r="Y82" s="535"/>
      <c r="Z82" s="535"/>
      <c r="AA82" s="535"/>
      <c r="AB82" s="535"/>
      <c r="AC82" s="536"/>
    </row>
    <row r="83" spans="5:29" ht="35.1" customHeight="1">
      <c r="E83" s="523" t="s">
        <v>531</v>
      </c>
      <c r="F83" s="524"/>
      <c r="G83" s="524"/>
      <c r="H83" s="524"/>
      <c r="I83" s="524"/>
      <c r="J83" s="524"/>
      <c r="K83" s="524"/>
      <c r="L83" s="524"/>
      <c r="M83" s="525"/>
      <c r="N83" s="521"/>
      <c r="O83" s="522"/>
      <c r="P83" s="342"/>
      <c r="Q83" s="245"/>
      <c r="R83" s="340"/>
      <c r="S83" s="340"/>
      <c r="T83" s="340"/>
      <c r="U83" s="245"/>
      <c r="V83" s="245"/>
      <c r="W83" s="245"/>
      <c r="X83" s="535"/>
      <c r="Y83" s="535"/>
      <c r="Z83" s="535"/>
      <c r="AA83" s="535"/>
      <c r="AB83" s="535"/>
      <c r="AC83" s="536"/>
    </row>
  </sheetData>
  <sheetProtection algorithmName="SHA-512" hashValue="klndQcJojF+Z6IbXgh34b1jyl7O6xzFpO7H0m93QVkTFesLjaWSY8hnnKOJ2hTBjvSwfuWMlh8VA4XAsb4nlsw==" saltValue="McKu+3uSFqM7LPW5s1PO2Q=="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88" t="s">
        <v>119</v>
      </c>
      <c r="F9" s="588" t="s">
        <v>118</v>
      </c>
      <c r="G9" s="591" t="s">
        <v>1</v>
      </c>
      <c r="H9" s="591" t="s">
        <v>3</v>
      </c>
      <c r="I9" s="591" t="s">
        <v>4</v>
      </c>
      <c r="J9" s="591" t="s">
        <v>5</v>
      </c>
      <c r="K9" s="591" t="s">
        <v>6</v>
      </c>
      <c r="L9" s="591" t="s">
        <v>7</v>
      </c>
      <c r="M9" s="592" t="s">
        <v>8</v>
      </c>
      <c r="N9" s="593"/>
      <c r="O9" s="593"/>
      <c r="P9" s="594"/>
      <c r="Q9" s="591" t="s">
        <v>9</v>
      </c>
      <c r="R9" s="591" t="s">
        <v>447</v>
      </c>
      <c r="S9" s="591" t="s">
        <v>116</v>
      </c>
      <c r="T9" s="588" t="s">
        <v>125</v>
      </c>
      <c r="U9" s="545" t="s">
        <v>12</v>
      </c>
      <c r="V9" s="546"/>
      <c r="W9" s="545" t="s">
        <v>13</v>
      </c>
      <c r="X9" s="546"/>
      <c r="Y9" s="591" t="s">
        <v>14</v>
      </c>
      <c r="Z9" s="503" t="s">
        <v>441</v>
      </c>
      <c r="AA9" s="591" t="s">
        <v>459</v>
      </c>
    </row>
    <row r="10" spans="5:45" ht="31.5" customHeight="1">
      <c r="E10" s="589"/>
      <c r="F10" s="553"/>
      <c r="G10" s="589"/>
      <c r="H10" s="589"/>
      <c r="I10" s="589"/>
      <c r="J10" s="589"/>
      <c r="K10" s="589"/>
      <c r="L10" s="589"/>
      <c r="M10" s="500" t="s">
        <v>117</v>
      </c>
      <c r="N10" s="518"/>
      <c r="O10" s="519"/>
      <c r="P10" s="591" t="s">
        <v>16</v>
      </c>
      <c r="Q10" s="589"/>
      <c r="R10" s="589"/>
      <c r="S10" s="589"/>
      <c r="T10" s="589"/>
      <c r="U10" s="549"/>
      <c r="V10" s="550"/>
      <c r="W10" s="549"/>
      <c r="X10" s="550"/>
      <c r="Y10" s="589"/>
      <c r="Z10" s="543"/>
      <c r="AA10" s="589"/>
    </row>
    <row r="11" spans="5:45" ht="78.75" customHeight="1">
      <c r="E11" s="590"/>
      <c r="F11" s="554"/>
      <c r="G11" s="590"/>
      <c r="H11" s="590"/>
      <c r="I11" s="590"/>
      <c r="J11" s="590"/>
      <c r="K11" s="590"/>
      <c r="L11" s="590"/>
      <c r="M11" s="33" t="s">
        <v>123</v>
      </c>
      <c r="N11" s="33" t="s">
        <v>18</v>
      </c>
      <c r="O11" s="32" t="s">
        <v>19</v>
      </c>
      <c r="P11" s="590"/>
      <c r="Q11" s="590"/>
      <c r="R11" s="590"/>
      <c r="S11" s="590"/>
      <c r="T11" s="590"/>
      <c r="U11" s="32" t="s">
        <v>20</v>
      </c>
      <c r="V11" s="32" t="s">
        <v>21</v>
      </c>
      <c r="W11" s="32" t="s">
        <v>20</v>
      </c>
      <c r="X11" s="32" t="s">
        <v>21</v>
      </c>
      <c r="Y11" s="590"/>
      <c r="Z11" s="543"/>
      <c r="AA11" s="590"/>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634" t="s">
        <v>867</v>
      </c>
      <c r="G15" s="635" t="s">
        <v>868</v>
      </c>
      <c r="H15" s="47">
        <v>1438054</v>
      </c>
      <c r="I15" s="47"/>
      <c r="J15" s="47"/>
      <c r="K15" s="633">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633"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634" t="s">
        <v>869</v>
      </c>
      <c r="G16" s="635" t="s">
        <v>870</v>
      </c>
      <c r="H16" s="47">
        <v>2322740</v>
      </c>
      <c r="I16" s="47"/>
      <c r="J16" s="47"/>
      <c r="K16" s="633">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633"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634" t="s">
        <v>871</v>
      </c>
      <c r="G17" s="635" t="s">
        <v>872</v>
      </c>
      <c r="H17" s="47">
        <v>859450</v>
      </c>
      <c r="I17" s="47"/>
      <c r="J17" s="47"/>
      <c r="K17" s="633">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633"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634" t="s">
        <v>873</v>
      </c>
      <c r="G18" s="635" t="s">
        <v>874</v>
      </c>
      <c r="H18" s="47">
        <v>0</v>
      </c>
      <c r="I18" s="47"/>
      <c r="J18" s="47"/>
      <c r="K18" s="633">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633"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oSI9vRcl2sU0QYN0gtqjBPGjPvwQazMQIXJh81sR2IVrmsjMCil1G+WLsSyKQNiSll3il9+xd5Nlm0kDJb54XQ==" saltValue="oTnY9Uq4DndHaQSvQenUV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00"/>
      <c r="G7" s="600"/>
      <c r="H7" s="600"/>
      <c r="I7" s="363"/>
      <c r="AA7" s="359" t="s">
        <v>605</v>
      </c>
    </row>
    <row r="8" spans="1:27">
      <c r="F8" s="601"/>
      <c r="G8" s="601"/>
      <c r="H8" s="601"/>
      <c r="I8" s="365"/>
      <c r="AA8" s="359" t="s">
        <v>606</v>
      </c>
    </row>
    <row r="9" spans="1:27" ht="60" customHeight="1">
      <c r="A9" s="7"/>
      <c r="E9" s="588" t="s">
        <v>114</v>
      </c>
      <c r="F9" s="500" t="s">
        <v>588</v>
      </c>
      <c r="G9" s="597"/>
      <c r="H9" s="597"/>
      <c r="I9" s="597"/>
      <c r="J9" s="597"/>
      <c r="K9" s="501"/>
      <c r="L9" s="500" t="s">
        <v>593</v>
      </c>
      <c r="M9" s="597"/>
      <c r="N9" s="597"/>
      <c r="O9" s="597"/>
      <c r="P9" s="501"/>
      <c r="Q9" s="599" t="s">
        <v>594</v>
      </c>
      <c r="R9" s="599"/>
      <c r="S9" s="599"/>
      <c r="T9" s="599"/>
      <c r="U9" s="599"/>
      <c r="V9" s="503" t="s">
        <v>626</v>
      </c>
      <c r="AA9" s="359" t="s">
        <v>607</v>
      </c>
    </row>
    <row r="10" spans="1:27" ht="14.25" customHeight="1">
      <c r="A10" s="7"/>
      <c r="E10" s="589"/>
      <c r="F10" s="503" t="s">
        <v>589</v>
      </c>
      <c r="G10" s="503" t="s">
        <v>590</v>
      </c>
      <c r="H10" s="598" t="s">
        <v>591</v>
      </c>
      <c r="I10" s="362"/>
      <c r="J10" s="503" t="s">
        <v>592</v>
      </c>
      <c r="K10" s="595" t="s">
        <v>612</v>
      </c>
      <c r="L10" s="503" t="s">
        <v>589</v>
      </c>
      <c r="M10" s="503" t="s">
        <v>590</v>
      </c>
      <c r="N10" s="598" t="s">
        <v>591</v>
      </c>
      <c r="O10" s="503" t="s">
        <v>592</v>
      </c>
      <c r="P10" s="595" t="s">
        <v>612</v>
      </c>
      <c r="Q10" s="503" t="s">
        <v>595</v>
      </c>
      <c r="R10" s="503"/>
      <c r="S10" s="503"/>
      <c r="T10" s="503"/>
      <c r="U10" s="503"/>
      <c r="V10" s="503"/>
      <c r="AA10" s="359" t="s">
        <v>608</v>
      </c>
    </row>
    <row r="11" spans="1:27" ht="47.25" customHeight="1">
      <c r="A11" s="7"/>
      <c r="E11" s="590"/>
      <c r="F11" s="503"/>
      <c r="G11" s="503"/>
      <c r="H11" s="598"/>
      <c r="I11" s="362"/>
      <c r="J11" s="503"/>
      <c r="K11" s="596"/>
      <c r="L11" s="503"/>
      <c r="M11" s="503"/>
      <c r="N11" s="598"/>
      <c r="O11" s="503"/>
      <c r="P11" s="596"/>
      <c r="Q11" s="354" t="s">
        <v>596</v>
      </c>
      <c r="R11" s="354" t="s">
        <v>597</v>
      </c>
      <c r="S11" s="367" t="s">
        <v>628</v>
      </c>
      <c r="T11" s="354" t="s">
        <v>598</v>
      </c>
      <c r="U11" s="354" t="s">
        <v>629</v>
      </c>
      <c r="V11" s="503"/>
      <c r="AA11" s="359" t="s">
        <v>609</v>
      </c>
    </row>
    <row r="12" spans="1:27">
      <c r="E12" s="357"/>
      <c r="F12" s="603" t="s">
        <v>610</v>
      </c>
      <c r="G12" s="603"/>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02"/>
      <c r="G14" s="602"/>
      <c r="H14" s="602"/>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88" t="s">
        <v>124</v>
      </c>
      <c r="T9" s="543" t="s">
        <v>89</v>
      </c>
      <c r="U9" s="543" t="s">
        <v>12</v>
      </c>
      <c r="V9" s="543"/>
      <c r="W9" s="543" t="s">
        <v>13</v>
      </c>
      <c r="X9" s="543"/>
      <c r="Y9" s="543" t="s">
        <v>14</v>
      </c>
      <c r="Z9" s="503" t="s">
        <v>441</v>
      </c>
      <c r="AA9" s="591" t="s">
        <v>459</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5:45" ht="78.75" customHeight="1">
      <c r="E11" s="590"/>
      <c r="F11" s="543"/>
      <c r="G11" s="543"/>
      <c r="H11" s="543"/>
      <c r="I11" s="543"/>
      <c r="J11" s="543"/>
      <c r="K11" s="543"/>
      <c r="L11" s="543"/>
      <c r="M11" s="32" t="s">
        <v>17</v>
      </c>
      <c r="N11" s="32" t="s">
        <v>18</v>
      </c>
      <c r="O11" s="32" t="s">
        <v>19</v>
      </c>
      <c r="P11" s="543"/>
      <c r="Q11" s="543"/>
      <c r="R11" s="590"/>
      <c r="S11" s="590"/>
      <c r="T11" s="543"/>
      <c r="U11" s="32" t="s">
        <v>20</v>
      </c>
      <c r="V11" s="41" t="s">
        <v>21</v>
      </c>
      <c r="W11" s="32" t="s">
        <v>20</v>
      </c>
      <c r="X11" s="32" t="s">
        <v>21</v>
      </c>
      <c r="Y11" s="543"/>
      <c r="Z11" s="543"/>
      <c r="AA11" s="590"/>
    </row>
    <row r="12" spans="5:45" s="281" customFormat="1" ht="19.5" customHeight="1">
      <c r="E12" s="9" t="s">
        <v>72</v>
      </c>
      <c r="F12" s="604" t="s">
        <v>29</v>
      </c>
      <c r="G12" s="605"/>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mNDfznmG6h/W/Psja4y/Bict5NqYvhFS0bmsZUgr9I3gZQHtvtpd4jEsB4dJmyn2HWEWHiEdqNLlmFSfq8W3Iw==" saltValue="Q6/Ybt4ZPNNUEImz9Hye9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337</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338</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RWIfItgo7/NgaVmGIVkfBp8fjCzT+l1MM8vrjXu0Vv5c9M8+uXaSKXdzqTdF9FvQ2lEvIXqtpbbvfL/G1AVmsg==" saltValue="zShQtP5BTQerUHfl86KpIw=="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591" t="s">
        <v>119</v>
      </c>
      <c r="E9" s="543" t="s">
        <v>34</v>
      </c>
      <c r="F9" s="543"/>
      <c r="G9" s="591" t="s">
        <v>118</v>
      </c>
      <c r="H9" s="543" t="s">
        <v>1</v>
      </c>
      <c r="I9" s="503"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13</v>
      </c>
      <c r="Z9" s="543"/>
      <c r="AA9" s="543" t="s">
        <v>14</v>
      </c>
      <c r="AB9" s="503" t="s">
        <v>441</v>
      </c>
      <c r="AC9" s="591" t="s">
        <v>459</v>
      </c>
      <c r="AD9"/>
      <c r="AR9" s="7"/>
      <c r="AV9" t="s">
        <v>34</v>
      </c>
    </row>
    <row r="10" spans="4:53" ht="31.5" customHeight="1">
      <c r="D10" s="589"/>
      <c r="E10" s="543"/>
      <c r="F10" s="543"/>
      <c r="G10" s="589"/>
      <c r="H10" s="543"/>
      <c r="I10" s="543"/>
      <c r="J10" s="543"/>
      <c r="K10" s="543"/>
      <c r="L10" s="543"/>
      <c r="M10" s="543"/>
      <c r="N10" s="543"/>
      <c r="O10" s="543" t="s">
        <v>15</v>
      </c>
      <c r="P10" s="543"/>
      <c r="Q10" s="543"/>
      <c r="R10" s="543" t="s">
        <v>16</v>
      </c>
      <c r="S10" s="543"/>
      <c r="T10" s="589"/>
      <c r="U10" s="589"/>
      <c r="V10" s="543"/>
      <c r="W10" s="543"/>
      <c r="X10" s="543"/>
      <c r="Y10" s="543"/>
      <c r="Z10" s="543"/>
      <c r="AA10" s="543"/>
      <c r="AB10" s="543"/>
      <c r="AC10" s="589"/>
      <c r="AD10"/>
      <c r="AR10" s="7"/>
      <c r="AV10" t="s">
        <v>379</v>
      </c>
    </row>
    <row r="11" spans="4:53" ht="78.75" customHeight="1">
      <c r="D11" s="590"/>
      <c r="E11" s="543"/>
      <c r="F11" s="543"/>
      <c r="G11" s="590"/>
      <c r="H11" s="543"/>
      <c r="I11" s="543"/>
      <c r="J11" s="543"/>
      <c r="K11" s="543"/>
      <c r="L11" s="543"/>
      <c r="M11" s="543"/>
      <c r="N11" s="543"/>
      <c r="O11" s="40" t="s">
        <v>17</v>
      </c>
      <c r="P11" s="40" t="s">
        <v>18</v>
      </c>
      <c r="Q11" s="40" t="s">
        <v>19</v>
      </c>
      <c r="R11" s="543"/>
      <c r="S11" s="543"/>
      <c r="T11" s="590"/>
      <c r="U11" s="590"/>
      <c r="V11" s="543"/>
      <c r="W11" s="40" t="s">
        <v>20</v>
      </c>
      <c r="X11" s="40" t="s">
        <v>21</v>
      </c>
      <c r="Y11" s="40" t="s">
        <v>20</v>
      </c>
      <c r="Z11" s="40" t="s">
        <v>21</v>
      </c>
      <c r="AA11" s="543"/>
      <c r="AB11" s="543"/>
      <c r="AC11" s="590"/>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7hCkMxugFETeDJwv913sPq7PYAp9Sp6WbVDcfDbsr8xHPF34a8lfMPMLJawR8ap4TaPwdlDEkQoSNo25JWBvxw==" saltValue="1w6kE4EL4cKXY4IKWjD6Yg=="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row>
    <row r="10" spans="2: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2: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zUNzJTjR+q1OsGMpMe0EAyxYMW5dCUXbQfUak2ghkav9D1db7SxbQ4s80Rd0fwzYPxRX3YR6EoCAT3bRfDH4Hw==" saltValue="TBXxyqdiB7HZrJr6AzTcf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8J3fhW8KLl9+6251RjBsg7evZ52gJywV/LjgSQKVA3PErHK61AkXhp2uuImkAr78I6Gs+Xs2udRKG3D5PIZNqQ==" saltValue="nECJwXKCUgE5ubtWoa4x2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338</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339</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zkJARQeinIulaaB6LldzOZPJ3ZNDDrSRKdsN0cPtDPFyjUbqTuX6faGgIa3bVGBcRMjZADHpG7G/JG25JlUeWg==" saltValue="YCSa5G76eUyCChI1TWoxKw=="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338</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339</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KP6sbQd0l7aryKU5RMfD4XHPStSKrsmB4JZKId5pwMy7yzDeoL3fpSKVHGYNr2D0rzEnI2XxXhNqDCUIiG2O8A==" saltValue="5qRza4Wyo/eaN3YQL4eAb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91" t="s">
        <v>119</v>
      </c>
      <c r="E9" s="543" t="s">
        <v>34</v>
      </c>
      <c r="F9" s="543"/>
      <c r="G9" s="591" t="s">
        <v>118</v>
      </c>
      <c r="H9" s="543" t="s">
        <v>1</v>
      </c>
      <c r="I9" s="503"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13</v>
      </c>
      <c r="Z9" s="543"/>
      <c r="AA9" s="543" t="s">
        <v>14</v>
      </c>
      <c r="AB9" s="503" t="s">
        <v>441</v>
      </c>
      <c r="AC9" s="591" t="s">
        <v>459</v>
      </c>
      <c r="AD9"/>
      <c r="AS9" s="63"/>
      <c r="AV9" t="s">
        <v>34</v>
      </c>
    </row>
    <row r="10" spans="4:53" ht="31.5" customHeight="1">
      <c r="D10" s="589"/>
      <c r="E10" s="543"/>
      <c r="F10" s="543"/>
      <c r="G10" s="589"/>
      <c r="H10" s="543"/>
      <c r="I10" s="543"/>
      <c r="J10" s="543"/>
      <c r="K10" s="543"/>
      <c r="L10" s="543"/>
      <c r="M10" s="543"/>
      <c r="N10" s="543"/>
      <c r="O10" s="543" t="s">
        <v>15</v>
      </c>
      <c r="P10" s="543"/>
      <c r="Q10" s="543"/>
      <c r="R10" s="543" t="s">
        <v>16</v>
      </c>
      <c r="S10" s="543"/>
      <c r="T10" s="589"/>
      <c r="U10" s="589"/>
      <c r="V10" s="543"/>
      <c r="W10" s="543"/>
      <c r="X10" s="543"/>
      <c r="Y10" s="543"/>
      <c r="Z10" s="543"/>
      <c r="AA10" s="543"/>
      <c r="AB10" s="543"/>
      <c r="AC10" s="589"/>
      <c r="AD10"/>
      <c r="AS10" s="63"/>
      <c r="AV10" t="s">
        <v>379</v>
      </c>
    </row>
    <row r="11" spans="4:53" ht="78.75" customHeight="1">
      <c r="D11" s="590"/>
      <c r="E11" s="543"/>
      <c r="F11" s="543"/>
      <c r="G11" s="590"/>
      <c r="H11" s="543"/>
      <c r="I11" s="543"/>
      <c r="J11" s="543"/>
      <c r="K11" s="543"/>
      <c r="L11" s="543"/>
      <c r="M11" s="543"/>
      <c r="N11" s="543"/>
      <c r="O11" s="40" t="s">
        <v>17</v>
      </c>
      <c r="P11" s="40" t="s">
        <v>18</v>
      </c>
      <c r="Q11" s="40" t="s">
        <v>19</v>
      </c>
      <c r="R11" s="543"/>
      <c r="S11" s="543"/>
      <c r="T11" s="590"/>
      <c r="U11" s="590"/>
      <c r="V11" s="543"/>
      <c r="W11" s="40" t="s">
        <v>20</v>
      </c>
      <c r="X11" s="40" t="s">
        <v>21</v>
      </c>
      <c r="Y11" s="40" t="s">
        <v>20</v>
      </c>
      <c r="Z11" s="40" t="s">
        <v>21</v>
      </c>
      <c r="AA11" s="543"/>
      <c r="AB11" s="543"/>
      <c r="AC11" s="590"/>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L7aIEI1dpvy0aDk/MNBrhG7JR5RZ8KzJgLVsbOPqKHOMh22Qc7+WpjoMFqNyqbCwdUKhjgF4wqD5NPuHHxfcLg==" saltValue="02i1R4d6SuCi543cO9aNOQ=="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Pj2PwIcXBRLWsEcenPiofOGkiJekt7kksjK3nmOHdcVycgilsdTt0LDxzjaMHU+BxaJLoVr3vEUD/R1UDozHQ==" saltValue="z0STP7HBiPpCypDiZgh6I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Qhuv/U+kUG81uTpyGOzhfoTCyu/R4KZKHCDI2bJBI4iRnpF3NLEGcYNCJ24++yy6KQ/JX0wXRHdiFwKjlFPI7A==" saltValue="Pu7o2iwC5Jlqs69zPiUVf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w6IfHmgXuuOO+X9/sJpYIVRN3wE5gPPZfi+GsyxYowl1+a5IG0twEt2vEPAMeTsTeTR522jx78xykPte+eDYVg==" saltValue="59Fp1KuBuX4W2rJuqNZo2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Fj+RcM9tRvDV1dHjIMnKVuNexbtbpJAfGmZXcm4VGbe+dZMbRJzwXpfumUc5iTcgR1O3zo5rDOULPYgH6QBQZg==" saltValue="8Bqc4qXe0KvVvUeD/0ogZ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cRiUjUf4EfhtZqVZEQTa6I6+joFldzBArRlSR3c8Jdn51M35Q2ITvrItiyMyO+X7xicxeE0baRkwdH4UmMjGcQ==" saltValue="MFkDTjJv9DFNz4au0g8Sk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I44XyZDDM6xwn88pL4T8R7zaRBFQRMZ6Xr2O4MRbLA6TnkpLwKhZXgxOzNv1IvPL9Qh4WDeIDe4WcPa2JlGqeA==" saltValue="ck5GLq4ZZ93HUH4QbJsuc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uiWoyYMKaAXsYouuFFMr8Q/kkH6ijqGSq0ElwegtOvmrlS5t+cZ2zWTse/vjGH16LlDHBnt9gf+j0nmQ+3CxCA==" saltValue="gT0NZQ/8IFu54R98D+2G8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V+5DaUsn/rndvklbmfh8C2uVsdM7SyymbM+/OkYiGpzTp3SbMDCiTlMUF4bBhmlUfLIxnnYhqp/TRETvqRXgyg==" saltValue="QVGZL/zUnQ4zJlxB2RUT6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BKt1/hsTZeHUOY602cM25brGrzeqL5ofmP+OLkIPfm7tnNpZxhX0ZxVB2/QSZOivnt3xj5FrmwNebH4p2MH1Q==" saltValue="chftyXnDQldvpYgkUtbfl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636" t="s">
        <v>887</v>
      </c>
      <c r="G15" s="635" t="s">
        <v>888</v>
      </c>
      <c r="H15" s="47">
        <v>850000</v>
      </c>
      <c r="I15" s="47"/>
      <c r="J15" s="47"/>
      <c r="K15" s="633">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633"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cwaxGZcgyhNSPogQQS5NHAs8tD74+YBJQ8G6Peu7dkTQQLoEZuwCYZrGrBmIa6oiJcJEBm88xA9DpPxL8faKFQ==" saltValue="nf9X9Hc+WyMgFKLyPZeJL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LJMniB3AEmG2H6eryVHg23bxR3XHrsSzKOSPvfuuh083gkXyo6R9hN6ENEUDw3f7Y+twPD56Ip0MGptT645nRQ==" saltValue="CJ+5uPfZKd+OJBXULX0Ql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C/WcSB2OG4FJdcI1XhY8+RB6xclX0l1CXuI0Sw5mbGCrEO/10jbVw8+Y7aPAYqfEVdvwzlJtnWZyRLEvbyDQ==" saltValue="KqAjDbIPfgBmzjXw49591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17L7/pySOFq3g8Q8kLP/TSfYLJqlzgdh64Zgef6m2mR4FrpARYg1M2VmCj9vTFMeu4YB5hb4a027rqf5WSJ1w==" saltValue="pekmc8JwQikLIiKeVnNNM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0HgjXJzi+Giv2OsB6hnixkzhcThMV7ckEPW/sK66ZBUOhEwYwfpyPPcHZvYXwGV2/ciRC2En5FZ+/moYWnTvw==" saltValue="HcxXP8TBoiQODGWl92IAb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0+Fmg8hoK5BRM+iszy7LaFVVG6nLfoYy1PHmLCDqvkvjpBaO36Irfg6Lq0eQ7dJT9rPQW96M5HjA0PtmEyeXzw==" saltValue="IWviiOgMF5bAH4mqVX2NF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VfZIdZm2nfEq8KiN3SrLYQYD6xcHD8nbSYcf6qZ5vQ3g+Sje/cRgyeSVKx0timdn6G0SilxE8jLL7+TqCVyBw==" saltValue="PbagVcY0UdhgZkHGp+VPM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5kzsKtckbB28jRIna1gyvyCXJCpaz4cJ3+bbtDFYtqP78IXtXmM5RYZxZ+CPkq19wYyLMc4/5kGYK67TH+XKg==" saltValue="zbB8Jv1c18jVZ3JbKifZp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9uucPYr5HaazFx0zyhHcK2z5kI4+PPsjADS2ic9GNMYxd9Nv8z5rgbUW1s7z5hUhMpUowTQHsYswLoo5BqF3Qw==" saltValue="DokA8B7LHj7pO2Gink6A9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9hqDnJFHInxlyMZvzyqkVvVOTc8IBs2R7DDMvhKc8RV7ogDC42dfDaNfpE1JMykslRTayZ4H5CJMb86ur/Q7/g==" saltValue="oJ8XdKR3YIH+Fds+fW5kQ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QppGnItP0+sIG1RoOHhQ+YKojjuUlxmL1SzjdsZvIkNE4sSsJgJiEQRCVVmF8GcUgpvG6VTOeKKTIY4/6disQ==" saltValue="w/VyWCrE+iZwK8HrUu5q7A=="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120</v>
      </c>
      <c r="V9" s="543" t="s">
        <v>89</v>
      </c>
      <c r="W9" s="543" t="s">
        <v>12</v>
      </c>
      <c r="X9" s="543"/>
      <c r="Y9" s="543" t="s">
        <v>14</v>
      </c>
      <c r="Z9" s="503" t="s">
        <v>441</v>
      </c>
      <c r="AA9" s="579" t="s">
        <v>708</v>
      </c>
      <c r="AB9" s="580"/>
      <c r="AC9" s="581"/>
      <c r="AG9" s="63" t="s">
        <v>348</v>
      </c>
      <c r="AV9" t="s">
        <v>34</v>
      </c>
    </row>
    <row r="10" spans="4:57" ht="31.5" customHeight="1">
      <c r="D10" s="589"/>
      <c r="E10" s="589"/>
      <c r="F10" s="589"/>
      <c r="G10" s="516"/>
      <c r="H10" s="543"/>
      <c r="I10" s="589"/>
      <c r="J10" s="543"/>
      <c r="K10" s="543"/>
      <c r="L10" s="543"/>
      <c r="M10" s="543"/>
      <c r="N10" s="543"/>
      <c r="O10" s="543" t="s">
        <v>15</v>
      </c>
      <c r="P10" s="543"/>
      <c r="Q10" s="543"/>
      <c r="R10" s="543" t="s">
        <v>16</v>
      </c>
      <c r="S10" s="543"/>
      <c r="T10" s="589"/>
      <c r="U10" s="553"/>
      <c r="V10" s="543"/>
      <c r="W10" s="543"/>
      <c r="X10" s="543"/>
      <c r="Y10" s="543"/>
      <c r="Z10" s="543"/>
      <c r="AA10" s="510" t="s">
        <v>709</v>
      </c>
      <c r="AB10" s="511"/>
      <c r="AC10" s="512"/>
      <c r="AG10" s="63" t="s">
        <v>339</v>
      </c>
      <c r="AV10" t="s">
        <v>379</v>
      </c>
    </row>
    <row r="11" spans="4:57" ht="45">
      <c r="D11" s="590"/>
      <c r="E11" s="590"/>
      <c r="F11" s="590"/>
      <c r="G11" s="502"/>
      <c r="H11" s="543"/>
      <c r="I11" s="590"/>
      <c r="J11" s="543"/>
      <c r="K11" s="543"/>
      <c r="L11" s="543"/>
      <c r="M11" s="543"/>
      <c r="N11" s="543"/>
      <c r="O11" s="382" t="s">
        <v>17</v>
      </c>
      <c r="P11" s="382" t="s">
        <v>18</v>
      </c>
      <c r="Q11" s="382" t="s">
        <v>19</v>
      </c>
      <c r="R11" s="543"/>
      <c r="S11" s="543"/>
      <c r="T11" s="590"/>
      <c r="U11" s="554"/>
      <c r="V11" s="543"/>
      <c r="W11" s="382" t="s">
        <v>20</v>
      </c>
      <c r="X11" s="382" t="s">
        <v>21</v>
      </c>
      <c r="Y11" s="543"/>
      <c r="Z11" s="543"/>
      <c r="AA11" s="399" t="s">
        <v>710</v>
      </c>
      <c r="AB11" s="399" t="s">
        <v>711</v>
      </c>
      <c r="AC11" s="399" t="s">
        <v>712</v>
      </c>
      <c r="AG11" s="63" t="s">
        <v>344</v>
      </c>
    </row>
    <row r="12" spans="4:57" ht="15.75">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Uvq83rz18EkRaSwmxD9RK5zvUOi1U1R1/PaXH9C0Bvt/FsiI+S7bvd2mrwkFrzpNWiqtrAM+fy64/5n+it6IBw==" saltValue="BDhLZCwXSSI90f5nhLuAHg=="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120</v>
      </c>
      <c r="V9" s="543" t="s">
        <v>89</v>
      </c>
      <c r="W9" s="543" t="s">
        <v>12</v>
      </c>
      <c r="X9" s="543"/>
      <c r="Y9" s="543" t="s">
        <v>14</v>
      </c>
      <c r="Z9" s="503" t="s">
        <v>441</v>
      </c>
      <c r="AA9" s="579" t="s">
        <v>708</v>
      </c>
      <c r="AB9" s="580"/>
      <c r="AC9" s="581"/>
      <c r="AG9" s="63" t="s">
        <v>348</v>
      </c>
      <c r="AV9" t="s">
        <v>34</v>
      </c>
    </row>
    <row r="10" spans="4:57" ht="31.5" customHeight="1">
      <c r="D10" s="589"/>
      <c r="E10" s="589"/>
      <c r="F10" s="589"/>
      <c r="G10" s="516"/>
      <c r="H10" s="543"/>
      <c r="I10" s="589"/>
      <c r="J10" s="543"/>
      <c r="K10" s="543"/>
      <c r="L10" s="543"/>
      <c r="M10" s="543"/>
      <c r="N10" s="543"/>
      <c r="O10" s="543" t="s">
        <v>15</v>
      </c>
      <c r="P10" s="543"/>
      <c r="Q10" s="543"/>
      <c r="R10" s="543" t="s">
        <v>16</v>
      </c>
      <c r="S10" s="543"/>
      <c r="T10" s="589"/>
      <c r="U10" s="553"/>
      <c r="V10" s="543"/>
      <c r="W10" s="543"/>
      <c r="X10" s="543"/>
      <c r="Y10" s="543"/>
      <c r="Z10" s="543"/>
      <c r="AA10" s="510" t="s">
        <v>709</v>
      </c>
      <c r="AB10" s="511"/>
      <c r="AC10" s="512"/>
      <c r="AG10" s="63" t="s">
        <v>339</v>
      </c>
      <c r="AV10" t="s">
        <v>379</v>
      </c>
    </row>
    <row r="11" spans="4:57" ht="45">
      <c r="D11" s="590"/>
      <c r="E11" s="590"/>
      <c r="F11" s="590"/>
      <c r="G11" s="502"/>
      <c r="H11" s="543"/>
      <c r="I11" s="590"/>
      <c r="J11" s="543"/>
      <c r="K11" s="543"/>
      <c r="L11" s="543"/>
      <c r="M11" s="543"/>
      <c r="N11" s="543"/>
      <c r="O11" s="40" t="s">
        <v>17</v>
      </c>
      <c r="P11" s="40" t="s">
        <v>18</v>
      </c>
      <c r="Q11" s="40" t="s">
        <v>19</v>
      </c>
      <c r="R11" s="543"/>
      <c r="S11" s="543"/>
      <c r="T11" s="590"/>
      <c r="U11" s="554"/>
      <c r="V11" s="543"/>
      <c r="W11" s="40" t="s">
        <v>20</v>
      </c>
      <c r="X11" s="40" t="s">
        <v>21</v>
      </c>
      <c r="Y11" s="543"/>
      <c r="Z11" s="543"/>
      <c r="AA11" s="399" t="s">
        <v>710</v>
      </c>
      <c r="AB11" s="399" t="s">
        <v>711</v>
      </c>
      <c r="AC11" s="399" t="s">
        <v>712</v>
      </c>
      <c r="AG11" s="63" t="s">
        <v>344</v>
      </c>
    </row>
    <row r="12" spans="4:57" ht="15.75">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mzVGJVWd1GndFxHAHtcQ8Ba2a9VDkd9ieaZz9MUbcXujaHfJIMFsPRYWEHR1igsnSmOG/wgQ7L+Z1upqptnw1A==" saltValue="Agiz6issa/p/4QZXmZBosw=="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GkCclWLfxmw4t8qlx9x0RFtznUQc1iugM9KUJWt10NhfzBGeSTYXq0Pljx1VOA6mLsbOhLoliqKZQ6HbzdZ3pQ==" saltValue="T/Qt6t9q6jYVzcQHa+Zpv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T1+vr/Q5kUx4qjGNZhERMMDinGNNZKVv2CaCk6ZP5bexhUebOMzMTcduKq/5Qnfm18S+oakCyiPtorRB8t4nUQ==" saltValue="NlyAfTuppInY9kQ95UFUi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CDILVXbm6ja4f88T0Q8X+uXLlVuS95jQgilsebTwNMOu49OVzhGCa9lPFpbW3DPs2zE7s2li9FDyiQxlC1xppg==" saltValue="XA+nPB+PJlPEBjdGRZDAK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jvkDpvA/tFJjyMpMLiw0Lh6nEsUpcWXvS1jR9TWEnWAO0UaZcsq8zPaCjbOtDOvZ9E84EzXL6MBmC1MdJqvq2g==" saltValue="1pv9LnmqGaVgOpkD8UlYb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4MyNeMSm+UXoAgQHu/ra3/AUtua9B4ExY0xugiEX2gG9wof6ZK2OxkHtLTc3LUbuUeEHoS9/f1FAA6g/I2fHwg==" saltValue="0zYiGE7aRBGveQtia0dl9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71" t="s">
        <v>17</v>
      </c>
      <c r="N11" s="371" t="s">
        <v>18</v>
      </c>
      <c r="O11" s="371" t="s">
        <v>19</v>
      </c>
      <c r="P11" s="543"/>
      <c r="Q11" s="590"/>
      <c r="R11" s="543"/>
      <c r="S11" s="590"/>
      <c r="T11" s="543"/>
      <c r="U11" s="371" t="s">
        <v>20</v>
      </c>
      <c r="V11" s="371" t="s">
        <v>21</v>
      </c>
      <c r="W11" s="543"/>
      <c r="X11" s="543"/>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BWLqKTSufrOE6DNcOZyg8p/qlHtteF9p9qHzFDBzdpJRzL30zcx2zEa6N9Ie/XDFGyMVzMREFjnb4OKMgTgBmQ==" saltValue="sNMUH+MUHCxKckdvA62kO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90"/>
      <c r="R11" s="543"/>
      <c r="S11" s="590"/>
      <c r="T11" s="543"/>
      <c r="U11" s="40" t="s">
        <v>20</v>
      </c>
      <c r="V11" s="40" t="s">
        <v>21</v>
      </c>
      <c r="W11" s="543"/>
      <c r="X11" s="543"/>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Pi6mW7uhNgOfg/XerU1LRIpQoqVs5oG5DaMOcKWjcsAZEcq9xB7y9C44TbPg+DHDH2KG/3u1uymDwmjVOotwJQ==" saltValue="5qOIC/E8rqoWK7p6ohCmH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636" t="s">
        <v>875</v>
      </c>
      <c r="G15" s="635" t="s">
        <v>876</v>
      </c>
      <c r="H15" s="47">
        <v>146642</v>
      </c>
      <c r="I15" s="47"/>
      <c r="J15" s="47"/>
      <c r="K15" s="633">
        <f>+IFERROR(IF(COUNT(H15:J15),ROUND(SUM(H15:J15),0),""),"")</f>
        <v>146642</v>
      </c>
      <c r="L15" s="51">
        <f>+IFERROR(IF(COUNT(K15),ROUND(K15/'Shareholding Pattern'!$L$78*100,2),""),"")</f>
        <v>1.35</v>
      </c>
      <c r="M15" s="203">
        <f>IF(H15="","",H15)</f>
        <v>146642</v>
      </c>
      <c r="N15" s="203"/>
      <c r="O15" s="266">
        <f>+IFERROR(IF(COUNT(M15:N15),ROUND(SUM(M15,N15),2),""),"")</f>
        <v>146642</v>
      </c>
      <c r="P15" s="51">
        <f>+IFERROR(IF(COUNT(O15),ROUND(O15/('Shareholding Pattern'!$P$79)*100,2),""),"")</f>
        <v>1.35</v>
      </c>
      <c r="Q15" s="47"/>
      <c r="R15" s="47"/>
      <c r="S15" s="633" t="str">
        <f>+IFERROR(IF(COUNT(Q15:R15),ROUND(SUM(Q15:R15),0),""),"")</f>
        <v/>
      </c>
      <c r="T15" s="17">
        <f>+IFERROR(IF(COUNT(K15,S15),ROUND(SUM(S15,K15)/SUM('Shareholding Pattern'!$L$78,'Shareholding Pattern'!$T$78)*100,2),""),"")</f>
        <v>1.35</v>
      </c>
      <c r="U15" s="47"/>
      <c r="V15" s="17" t="str">
        <f>+IFERROR(IF(COUNT(U15),ROUND(SUM(U15)/SUM(K15)*100,2),""),0)</f>
        <v/>
      </c>
      <c r="W15" s="47">
        <v>146642</v>
      </c>
      <c r="X15" s="265"/>
      <c r="Y15" s="47">
        <v>0</v>
      </c>
      <c r="Z15" s="47">
        <v>0</v>
      </c>
      <c r="AA15" s="47">
        <v>0</v>
      </c>
      <c r="AB15" s="11"/>
      <c r="AC15" s="11" t="e">
        <f>SUM(#REF!)</f>
        <v>#REF!</v>
      </c>
    </row>
    <row r="16" spans="5:29" ht="24.95" customHeight="1">
      <c r="E16" s="191">
        <v>2</v>
      </c>
      <c r="F16" s="636" t="s">
        <v>877</v>
      </c>
      <c r="G16" s="635" t="s">
        <v>878</v>
      </c>
      <c r="H16" s="47">
        <v>135000</v>
      </c>
      <c r="I16" s="47"/>
      <c r="J16" s="47"/>
      <c r="K16" s="633">
        <f>+IFERROR(IF(COUNT(H16:J16),ROUND(SUM(H16:J16),0),""),"")</f>
        <v>135000</v>
      </c>
      <c r="L16" s="51">
        <f>+IFERROR(IF(COUNT(K16),ROUND(K16/'Shareholding Pattern'!$L$78*100,2),""),"")</f>
        <v>1.24</v>
      </c>
      <c r="M16" s="203">
        <f>IF(H16="","",H16)</f>
        <v>135000</v>
      </c>
      <c r="N16" s="203"/>
      <c r="O16" s="266">
        <f>+IFERROR(IF(COUNT(M16:N16),ROUND(SUM(M16,N16),2),""),"")</f>
        <v>135000</v>
      </c>
      <c r="P16" s="51">
        <f>+IFERROR(IF(COUNT(O16),ROUND(O16/('Shareholding Pattern'!$P$79)*100,2),""),"")</f>
        <v>1.24</v>
      </c>
      <c r="Q16" s="47"/>
      <c r="R16" s="47"/>
      <c r="S16" s="633" t="str">
        <f>+IFERROR(IF(COUNT(Q16:R16),ROUND(SUM(Q16:R16),0),""),"")</f>
        <v/>
      </c>
      <c r="T16" s="17">
        <f>+IFERROR(IF(COUNT(K16,S16),ROUND(SUM(S16,K16)/SUM('Shareholding Pattern'!$L$78,'Shareholding Pattern'!$T$78)*100,2),""),"")</f>
        <v>1.24</v>
      </c>
      <c r="U16" s="47"/>
      <c r="V16" s="17" t="str">
        <f>+IFERROR(IF(COUNT(U16),ROUND(SUM(U16)/SUM(K16)*100,2),""),0)</f>
        <v/>
      </c>
      <c r="W16" s="47">
        <v>135000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Pattern'!$L$78*100,2),""),"")</f>
        <v>2.59</v>
      </c>
      <c r="M18" s="35">
        <f>+IFERROR(IF(COUNT(M13:M17),ROUND(SUM(M13:M17),0),""),"")</f>
        <v>281642</v>
      </c>
      <c r="N18" s="35" t="str">
        <f>+IFERROR(IF(COUNT(N13:N17),ROUND(SUM(N13:N17),0),""),"")</f>
        <v/>
      </c>
      <c r="O18" s="35">
        <f>+IFERROR(IF(COUNT(O13:O17),ROUND(SUM(O13:O17),0),""),"")</f>
        <v>281642</v>
      </c>
      <c r="P18" s="17">
        <f>+IFERROR(IF(COUNT(O18),ROUND(O18/('Shareholding Pattern'!$P$79)*100,2),""),"")</f>
        <v>2.59</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2.59</v>
      </c>
      <c r="U18" s="53" t="str">
        <f>+IFERROR(IF(COUNT(U13:U17),ROUND(SUM(U13:U17),0),""),"")</f>
        <v/>
      </c>
      <c r="V18" s="17" t="str">
        <f>+IFERROR(IF(COUNT(U18),ROUND(SUM(U18)/SUM(K18)*100,2),""),0)</f>
        <v/>
      </c>
      <c r="W18" s="53">
        <f>+IFERROR(IF(COUNT(W13:W17),ROUND(SUM(W13:W17),0),""),"")</f>
        <v>281642</v>
      </c>
      <c r="X18" s="406"/>
      <c r="Y18" s="53">
        <f>+IFERROR(IF(COUNT(Y13:Y17),ROUND(SUM(Y13:Y17),0),""),"")</f>
        <v>0</v>
      </c>
      <c r="Z18" s="53">
        <f>+IFERROR(IF(COUNT(Z13:Z17),ROUND(SUM(Z13:Z17),0),""),"")</f>
        <v>0</v>
      </c>
      <c r="AA18" s="53">
        <f>+IFERROR(IF(COUNT(AA13:AA17),ROUND(SUM(AA13:AA17),0),""),"")</f>
        <v>0</v>
      </c>
    </row>
  </sheetData>
  <sheetProtection algorithmName="SHA-512" hashValue="8pOOsQT6125Ow8MHSgXDavHRYGpE12ccJppKKU+5YzX8nahMKUSZg214ykydGGLuIfJWJyFfK44grdZ499jtow==" saltValue="/aJ8D/SiTtAUKN9PVEn/3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636" t="s">
        <v>879</v>
      </c>
      <c r="G15" s="635" t="s">
        <v>880</v>
      </c>
      <c r="H15" s="47">
        <v>563250</v>
      </c>
      <c r="I15" s="47"/>
      <c r="J15" s="47"/>
      <c r="K15" s="633">
        <f>+IFERROR(IF(COUNT(H15:J15),ROUND(SUM(H15:J15),0),""),"")</f>
        <v>563250</v>
      </c>
      <c r="L15" s="51">
        <f>+IFERROR(IF(COUNT(K15),ROUND(K15/'Shareholding Pattern'!$L$78*100,2),""),"")</f>
        <v>5.18</v>
      </c>
      <c r="M15" s="203">
        <f>IF(H15="","",H15)</f>
        <v>563250</v>
      </c>
      <c r="N15" s="203"/>
      <c r="O15" s="266">
        <f>+IFERROR(IF(COUNT(M15:N15),ROUND(SUM(M15,N15),2),""),"")</f>
        <v>563250</v>
      </c>
      <c r="P15" s="51">
        <f>+IFERROR(IF(COUNT(O15),ROUND(O15/('Shareholding Pattern'!$P$79)*100,2),""),"")</f>
        <v>5.18</v>
      </c>
      <c r="Q15" s="47"/>
      <c r="R15" s="47"/>
      <c r="S15" s="633" t="str">
        <f>+IFERROR(IF(COUNT(Q15:R15),ROUND(SUM(Q15:R15),0),""),"")</f>
        <v/>
      </c>
      <c r="T15" s="17">
        <f>+IFERROR(IF(COUNT(K15,S15),ROUND(SUM(S15,K15)/SUM('Shareholding Pattern'!$L$78,'Shareholding Pattern'!$T$78)*100,2),""),"")</f>
        <v>5.18</v>
      </c>
      <c r="U15" s="47"/>
      <c r="V15" s="17" t="str">
        <f>+IFERROR(IF(COUNT(U15),ROUND(SUM(U15)/SUM(K15)*100,2),""),0)</f>
        <v/>
      </c>
      <c r="W15" s="47">
        <v>563250</v>
      </c>
      <c r="X15" s="265"/>
      <c r="Y15" s="47">
        <v>0</v>
      </c>
      <c r="Z15" s="47">
        <v>0</v>
      </c>
      <c r="AA15" s="47">
        <v>0</v>
      </c>
      <c r="AB15" s="11"/>
      <c r="AC15" s="11" t="e">
        <f>SUM(#REF!)</f>
        <v>#REF!</v>
      </c>
    </row>
    <row r="16" spans="5:29" ht="24.95" customHeight="1">
      <c r="E16" s="191">
        <v>2</v>
      </c>
      <c r="F16" s="636" t="s">
        <v>881</v>
      </c>
      <c r="G16" s="635" t="s">
        <v>882</v>
      </c>
      <c r="H16" s="47">
        <v>284427</v>
      </c>
      <c r="I16" s="47"/>
      <c r="J16" s="47"/>
      <c r="K16" s="633">
        <f>+IFERROR(IF(COUNT(H16:J16),ROUND(SUM(H16:J16),0),""),"")</f>
        <v>284427</v>
      </c>
      <c r="L16" s="51">
        <f>+IFERROR(IF(COUNT(K16),ROUND(K16/'Shareholding Pattern'!$L$78*100,2),""),"")</f>
        <v>2.61</v>
      </c>
      <c r="M16" s="203">
        <f>IF(H16="","",H16)</f>
        <v>284427</v>
      </c>
      <c r="N16" s="203"/>
      <c r="O16" s="266">
        <f>+IFERROR(IF(COUNT(M16:N16),ROUND(SUM(M16,N16),2),""),"")</f>
        <v>284427</v>
      </c>
      <c r="P16" s="51">
        <f>+IFERROR(IF(COUNT(O16),ROUND(O16/('Shareholding Pattern'!$P$79)*100,2),""),"")</f>
        <v>2.61</v>
      </c>
      <c r="Q16" s="47"/>
      <c r="R16" s="47"/>
      <c r="S16" s="633" t="str">
        <f>+IFERROR(IF(COUNT(Q16:R16),ROUND(SUM(Q16:R16),0),""),"")</f>
        <v/>
      </c>
      <c r="T16" s="17">
        <f>+IFERROR(IF(COUNT(K16,S16),ROUND(SUM(S16,K16)/SUM('Shareholding Pattern'!$L$78,'Shareholding Pattern'!$T$78)*100,2),""),"")</f>
        <v>2.61</v>
      </c>
      <c r="U16" s="47"/>
      <c r="V16" s="17" t="str">
        <f>+IFERROR(IF(COUNT(U16),ROUND(SUM(U16)/SUM(K16)*100,2),""),0)</f>
        <v/>
      </c>
      <c r="W16" s="47">
        <v>284427</v>
      </c>
      <c r="X16" s="265"/>
      <c r="Y16" s="47">
        <v>0</v>
      </c>
      <c r="Z16" s="47">
        <v>0</v>
      </c>
      <c r="AA16" s="47">
        <v>0</v>
      </c>
      <c r="AB16" s="11"/>
      <c r="AC16" s="11" t="e">
        <f>SUM(#REF!)</f>
        <v>#REF!</v>
      </c>
    </row>
    <row r="17" spans="5:29" ht="24.95" customHeight="1">
      <c r="E17" s="191">
        <v>3</v>
      </c>
      <c r="F17" s="636" t="s">
        <v>883</v>
      </c>
      <c r="G17" s="635" t="s">
        <v>884</v>
      </c>
      <c r="H17" s="47">
        <v>243348</v>
      </c>
      <c r="I17" s="47"/>
      <c r="J17" s="47"/>
      <c r="K17" s="633">
        <f>+IFERROR(IF(COUNT(H17:J17),ROUND(SUM(H17:J17),0),""),"")</f>
        <v>243348</v>
      </c>
      <c r="L17" s="51">
        <f>+IFERROR(IF(COUNT(K17),ROUND(K17/'Shareholding Pattern'!$L$78*100,2),""),"")</f>
        <v>2.2400000000000002</v>
      </c>
      <c r="M17" s="203">
        <f>IF(H17="","",H17)</f>
        <v>243348</v>
      </c>
      <c r="N17" s="203"/>
      <c r="O17" s="266">
        <f>+IFERROR(IF(COUNT(M17:N17),ROUND(SUM(M17,N17),2),""),"")</f>
        <v>243348</v>
      </c>
      <c r="P17" s="51">
        <f>+IFERROR(IF(COUNT(O17),ROUND(O17/('Shareholding Pattern'!$P$79)*100,2),""),"")</f>
        <v>2.2400000000000002</v>
      </c>
      <c r="Q17" s="47"/>
      <c r="R17" s="47"/>
      <c r="S17" s="633" t="str">
        <f>+IFERROR(IF(COUNT(Q17:R17),ROUND(SUM(Q17:R17),0),""),"")</f>
        <v/>
      </c>
      <c r="T17" s="17">
        <f>+IFERROR(IF(COUNT(K17,S17),ROUND(SUM(S17,K17)/SUM('Shareholding Pattern'!$L$78,'Shareholding Pattern'!$T$78)*100,2),""),"")</f>
        <v>2.2400000000000002</v>
      </c>
      <c r="U17" s="47"/>
      <c r="V17" s="17" t="str">
        <f>+IFERROR(IF(COUNT(U17),ROUND(SUM(U17)/SUM(K17)*100,2),""),0)</f>
        <v/>
      </c>
      <c r="W17" s="47">
        <v>243348</v>
      </c>
      <c r="X17" s="265"/>
      <c r="Y17" s="47">
        <v>0</v>
      </c>
      <c r="Z17" s="47">
        <v>0</v>
      </c>
      <c r="AA17" s="47">
        <v>0</v>
      </c>
      <c r="AB17" s="11"/>
      <c r="AC17" s="11" t="e">
        <f>SUM(#REF!)</f>
        <v>#REF!</v>
      </c>
    </row>
    <row r="18" spans="5:29" ht="24.95" customHeight="1">
      <c r="E18" s="191">
        <v>4</v>
      </c>
      <c r="F18" s="636" t="s">
        <v>885</v>
      </c>
      <c r="G18" s="635" t="s">
        <v>886</v>
      </c>
      <c r="H18" s="47">
        <v>218590</v>
      </c>
      <c r="I18" s="47"/>
      <c r="J18" s="47"/>
      <c r="K18" s="633">
        <f>+IFERROR(IF(COUNT(H18:J18),ROUND(SUM(H18:J18),0),""),"")</f>
        <v>218590</v>
      </c>
      <c r="L18" s="51">
        <f>+IFERROR(IF(COUNT(K18),ROUND(K18/'Shareholding Pattern'!$L$78*100,2),""),"")</f>
        <v>2.0099999999999998</v>
      </c>
      <c r="M18" s="203">
        <f>IF(H18="","",H18)</f>
        <v>218590</v>
      </c>
      <c r="N18" s="203"/>
      <c r="O18" s="266">
        <f>+IFERROR(IF(COUNT(M18:N18),ROUND(SUM(M18,N18),2),""),"")</f>
        <v>218590</v>
      </c>
      <c r="P18" s="51">
        <f>+IFERROR(IF(COUNT(O18),ROUND(O18/('Shareholding Pattern'!$P$79)*100,2),""),"")</f>
        <v>2.0099999999999998</v>
      </c>
      <c r="Q18" s="47"/>
      <c r="R18" s="47"/>
      <c r="S18" s="633" t="str">
        <f>+IFERROR(IF(COUNT(Q18:R18),ROUND(SUM(Q18:R18),0),""),"")</f>
        <v/>
      </c>
      <c r="T18" s="17">
        <f>+IFERROR(IF(COUNT(K18,S18),ROUND(SUM(S18,K18)/SUM('Shareholding Pattern'!$L$78,'Shareholding Pattern'!$T$78)*100,2),""),"")</f>
        <v>2.0099999999999998</v>
      </c>
      <c r="U18" s="47"/>
      <c r="V18" s="17" t="str">
        <f>+IFERROR(IF(COUNT(U18),ROUND(SUM(U18)/SUM(K18)*100,2),""),0)</f>
        <v/>
      </c>
      <c r="W18" s="47">
        <v>218590</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1309615</v>
      </c>
      <c r="I20" s="53" t="str">
        <f>+IFERROR(IF(COUNT(I14:I19),ROUND(SUM(I14:I19),0),""),"")</f>
        <v/>
      </c>
      <c r="J20" s="53" t="str">
        <f>+IFERROR(IF(COUNT(J14:J19),ROUND(SUM(J14:J19),0),""),"")</f>
        <v/>
      </c>
      <c r="K20" s="53">
        <f>+IFERROR(IF(COUNT(K14:K19),ROUND(SUM(K14:K19),0),""),"")</f>
        <v>1309615</v>
      </c>
      <c r="L20" s="17">
        <f>+IFERROR(IF(COUNT(K20),ROUND(K20/'Shareholding Pattern'!$L$78*100,2),""),"")</f>
        <v>12.04</v>
      </c>
      <c r="M20" s="35">
        <f>+IFERROR(IF(COUNT(M14:M19),ROUND(SUM(M14:M19),0),""),"")</f>
        <v>1309615</v>
      </c>
      <c r="N20" s="35" t="str">
        <f>+IFERROR(IF(COUNT(N14:N19),ROUND(SUM(N14:N19),0),""),"")</f>
        <v/>
      </c>
      <c r="O20" s="35">
        <f>+IFERROR(IF(COUNT(O14:O19),ROUND(SUM(O14:O19),0),""),"")</f>
        <v>1309615</v>
      </c>
      <c r="P20" s="17">
        <f>+IFERROR(IF(COUNT(O20),ROUND(O20/('Shareholding Pattern'!$P$79)*100,2),""),"")</f>
        <v>12.04</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12.04</v>
      </c>
      <c r="U20" s="53" t="str">
        <f>+IFERROR(IF(COUNT(U14:U19),ROUND(SUM(U14:U19),0),""),"")</f>
        <v/>
      </c>
      <c r="V20" s="17" t="str">
        <f>+IFERROR(IF(COUNT(U20),ROUND(SUM(U20)/SUM(K20)*100,2),""),0)</f>
        <v/>
      </c>
      <c r="W20" s="53">
        <f>+IFERROR(IF(COUNT(W14:W19),ROUND(SUM(W14:W19),0),""),"")</f>
        <v>1309615</v>
      </c>
      <c r="X20" s="406"/>
      <c r="Y20" s="53">
        <f>+IFERROR(IF(COUNT(Y14:Y19),ROUND(SUM(Y14:Y19),0),""),"")</f>
        <v>0</v>
      </c>
      <c r="Z20" s="53">
        <f>+IFERROR(IF(COUNT(Z14:Z19),ROUND(SUM(Z14:Z19),0),""),"")</f>
        <v>0</v>
      </c>
      <c r="AA20" s="53">
        <f>+IFERROR(IF(COUNT(AA14:AA19),ROUND(SUM(AA14:AA19),0),""),"")</f>
        <v>0</v>
      </c>
    </row>
  </sheetData>
  <sheetProtection algorithmName="SHA-512" hashValue="xsOshYm6HVlotd/USkUcLeivtp73O3+wzocD2Pb0j1M3ataRwrJAYjB7qlDys0qLNBoCdJLJObgL89/4yzHBpQ==" saltValue="FUMlLTphDRj3Y9/gFsybZg=="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XROEs5etY7P0vmLO9NS2JkDLSLpMrcfZc2BY2AVwn5y81Wz60LtlMFhETxDpqXCUe44lJUi4/7dOiX+0t3Ollg==" saltValue="Aa9/JFO2QJgusA6tgY70w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row>
    <row r="11" spans="5:30"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w+aExMlSz95Qv3cHoJ0KN3R/46A6KfaZ6UeHs2aJtMvaQ9JVkn/PBc2EXrEltFP/7tqLaPolwinzUOZ7BMcCGA==" saltValue="3qq40JtNJ6E/SRN43kUcYw=="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ht="15.75">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A1ZmOrJ3zJMrkpqM37+5ZAPRkd8ktemkxj8nyad8jsBzo5lqs+Fl0z2IArlDeDoDA9onSpfzwUk06OHT7zQ4Fg==" saltValue="9JnUp4cEDZ8Y4DupGnh60A=="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87</v>
      </c>
      <c r="J3">
        <f ca="1">+IFERROR(IF(COUNT(J13:J18),ROUND(SUMIF($F$13:J18,"Category",J13:J18),0),""),"")</f>
        <v>99949</v>
      </c>
      <c r="K3" t="str">
        <f>+IFERROR(IF(COUNT(K13:K18),ROUND(SUMIF($F$13:K18,"Category",K13:K18),0),""),"")</f>
        <v/>
      </c>
      <c r="L3" t="str">
        <f>+IFERROR(IF(COUNT(L13:L18),ROUND(SUMIF($F$13:L18,"Category",L13:L18),0),""),"")</f>
        <v/>
      </c>
      <c r="M3">
        <f ca="1">+IFERROR(IF(COUNT(M13:M18),ROUND(SUMIF($F$13:M18,"Category",M13:M18),0),""),"")</f>
        <v>99949</v>
      </c>
      <c r="N3">
        <f ca="1">+IFERROR(IF(COUNT(N13:N18),ROUND(SUMIF($F$13:N18,"Category",N13:N18),2),""),"")</f>
        <v>0.91</v>
      </c>
      <c r="O3">
        <f ca="1">+IFERROR(IF(COUNT(O13:O18),ROUND(SUMIF($F$13:O18,"Category",O13:O18),0),""),"")</f>
        <v>99949</v>
      </c>
      <c r="P3" t="str">
        <f>+IFERROR(IF(COUNT(P13:P18),ROUND(SUMIF($F$13:P18,"Category",P13:P18),0),""),"")</f>
        <v/>
      </c>
      <c r="Q3">
        <f ca="1">+IFERROR(IF(COUNT(Q13:Q18),ROUND(SUMIF($F$13:Q18,"Category",Q13:Q18),0),""),"")</f>
        <v>99949</v>
      </c>
      <c r="R3">
        <f ca="1">+IFERROR(IF(COUNT(R13:R18),ROUND(SUMIF($F$13:R18,"Category",R13:R18),2),""),"")</f>
        <v>0.91</v>
      </c>
      <c r="S3" t="str">
        <f>+IFERROR(IF(COUNT(S13:S18),ROUND(SUMIF($F$13:S18,"Category",S13:S18),0),""),"")</f>
        <v/>
      </c>
      <c r="T3" t="str">
        <f>+IFERROR(IF(COUNT(T13:T18),ROUND(SUMIF($F$13:T18,"Category",T13:T18),0),""),"")</f>
        <v/>
      </c>
      <c r="U3" t="str">
        <f>+IFERROR(IF(COUNT(U13:U18),ROUND(SUMIF($F$13:U18,"Category",U13:U18),0),""),"")</f>
        <v/>
      </c>
      <c r="V3">
        <f ca="1">+IFERROR(IF(COUNT(V13:V18),ROUND(SUMIF($F$13:V18,"Category",V13:V18),2),""),"")</f>
        <v>0.91</v>
      </c>
      <c r="W3" t="str">
        <f>+IFERROR(IF(COUNT(W13:W18),ROUND(SUMIF($F$13:W18,"Category",W13:W18),0),""),"")</f>
        <v/>
      </c>
      <c r="X3" t="str">
        <f>+IFERROR(IF(COUNT(X13:X18),ROUND(SUMIF($F$13:X18,"Category",X13:X18),2),""),"")</f>
        <v/>
      </c>
      <c r="Y3">
        <f ca="1">+IFERROR(IF(COUNT(Y13:Y18),ROUND(SUMIF($F$13:Y18,"Category",Y13:Y18),0),""),"")</f>
        <v>99949</v>
      </c>
    </row>
    <row r="4" spans="4:54" hidden="1"/>
    <row r="5" spans="4:54" hidden="1"/>
    <row r="6" spans="4:54" hidden="1"/>
    <row r="9" spans="4:54"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14</v>
      </c>
      <c r="Z9" s="503" t="s">
        <v>441</v>
      </c>
      <c r="AA9" s="579" t="s">
        <v>708</v>
      </c>
      <c r="AB9" s="580"/>
      <c r="AC9" s="581"/>
      <c r="AV9" t="s">
        <v>34</v>
      </c>
    </row>
    <row r="10" spans="4:54" ht="31.5" customHeight="1">
      <c r="D10" s="589"/>
      <c r="E10" s="589"/>
      <c r="F10" s="589"/>
      <c r="G10" s="516"/>
      <c r="H10" s="543"/>
      <c r="I10" s="589"/>
      <c r="J10" s="543"/>
      <c r="K10" s="543"/>
      <c r="L10" s="543"/>
      <c r="M10" s="543"/>
      <c r="N10" s="543"/>
      <c r="O10" s="543" t="s">
        <v>15</v>
      </c>
      <c r="P10" s="543"/>
      <c r="Q10" s="543"/>
      <c r="R10" s="543" t="s">
        <v>16</v>
      </c>
      <c r="S10" s="543"/>
      <c r="T10" s="589"/>
      <c r="U10" s="589"/>
      <c r="V10" s="543"/>
      <c r="W10" s="543"/>
      <c r="X10" s="543"/>
      <c r="Y10" s="543"/>
      <c r="Z10" s="543"/>
      <c r="AA10" s="510" t="s">
        <v>709</v>
      </c>
      <c r="AB10" s="511"/>
      <c r="AC10" s="512"/>
      <c r="AV10" t="s">
        <v>379</v>
      </c>
    </row>
    <row r="11" spans="4:54" ht="45">
      <c r="D11" s="590"/>
      <c r="E11" s="590"/>
      <c r="F11" s="590"/>
      <c r="G11" s="502"/>
      <c r="H11" s="543"/>
      <c r="I11" s="590"/>
      <c r="J11" s="543"/>
      <c r="K11" s="543"/>
      <c r="L11" s="543"/>
      <c r="M11" s="543"/>
      <c r="N11" s="543"/>
      <c r="O11" s="40" t="s">
        <v>17</v>
      </c>
      <c r="P11" s="40" t="s">
        <v>18</v>
      </c>
      <c r="Q11" s="40" t="s">
        <v>19</v>
      </c>
      <c r="R11" s="543"/>
      <c r="S11" s="543"/>
      <c r="T11" s="590"/>
      <c r="U11" s="590"/>
      <c r="V11" s="543"/>
      <c r="W11" s="40" t="s">
        <v>20</v>
      </c>
      <c r="X11" s="40" t="s">
        <v>21</v>
      </c>
      <c r="Y11" s="543"/>
      <c r="Z11" s="543"/>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639" t="s">
        <v>347</v>
      </c>
      <c r="F15" s="639" t="s">
        <v>34</v>
      </c>
      <c r="G15" s="270"/>
      <c r="H15" s="637"/>
      <c r="I15" s="47">
        <v>7</v>
      </c>
      <c r="J15" s="47">
        <v>472</v>
      </c>
      <c r="K15" s="47"/>
      <c r="L15" s="47"/>
      <c r="M15" s="638">
        <f>+IFERROR(IF(COUNT(J15:L15),ROUND(SUM(J15:L15),0),""),"")</f>
        <v>472</v>
      </c>
      <c r="N15" s="222">
        <f>+IFERROR(IF(COUNT(M15),ROUND(M15/'Shareholding Pattern'!$L$78*100,2),""),"")</f>
        <v>0</v>
      </c>
      <c r="O15" s="47">
        <f>IF(J15="","",J15)</f>
        <v>472</v>
      </c>
      <c r="P15" s="47"/>
      <c r="Q15" s="638">
        <f>+IFERROR(IF(COUNT(O15:P15),ROUND(SUM(O15,P15),2),""),"")</f>
        <v>472</v>
      </c>
      <c r="R15" s="222">
        <f>+IFERROR(IF(COUNT(Q15),ROUND(Q15/('Shareholding Pattern'!$P$79)*100,2),""),"")</f>
        <v>0</v>
      </c>
      <c r="S15" s="47"/>
      <c r="T15" s="47"/>
      <c r="U15" s="638" t="str">
        <f>+IFERROR(IF(COUNT(S15:T15),ROUND(SUM(S15:T15),0),""),"")</f>
        <v/>
      </c>
      <c r="V15" s="221">
        <f>+IFERROR(IF(COUNT(M15,U15),ROUND(SUM(U15,M15)/SUM('Shareholding Pattern'!$L$78,'Shareholding Pattern'!$T$78)*100,2),""),"")</f>
        <v>0</v>
      </c>
      <c r="W15" s="47"/>
      <c r="X15" s="221" t="str">
        <f>+IFERROR(IF(COUNT(W15),ROUND(SUM(W15)/SUM(M15)*100,2),""),0)</f>
        <v/>
      </c>
      <c r="Y15" s="47">
        <v>472</v>
      </c>
      <c r="Z15" s="265"/>
      <c r="AA15" s="47">
        <v>0</v>
      </c>
      <c r="AB15" s="47">
        <v>0</v>
      </c>
      <c r="AC15" s="47">
        <v>0</v>
      </c>
    </row>
    <row r="16" spans="4:54" ht="24.75" customHeight="1">
      <c r="D16" s="89">
        <v>2</v>
      </c>
      <c r="E16" s="639" t="s">
        <v>336</v>
      </c>
      <c r="F16" s="639" t="s">
        <v>34</v>
      </c>
      <c r="G16" s="270"/>
      <c r="H16" s="637"/>
      <c r="I16" s="47">
        <v>79</v>
      </c>
      <c r="J16" s="47">
        <v>99276</v>
      </c>
      <c r="K16" s="47"/>
      <c r="L16" s="47"/>
      <c r="M16" s="638">
        <f>+IFERROR(IF(COUNT(J16:L16),ROUND(SUM(J16:L16),0),""),"")</f>
        <v>99276</v>
      </c>
      <c r="N16" s="222">
        <f>+IFERROR(IF(COUNT(M16),ROUND(M16/'Shareholding Pattern'!$L$78*100,2),""),"")</f>
        <v>0.91</v>
      </c>
      <c r="O16" s="47">
        <f>IF(J16="","",J16)</f>
        <v>99276</v>
      </c>
      <c r="P16" s="47"/>
      <c r="Q16" s="638">
        <f>+IFERROR(IF(COUNT(O16:P16),ROUND(SUM(O16,P16),2),""),"")</f>
        <v>99276</v>
      </c>
      <c r="R16" s="222">
        <f>+IFERROR(IF(COUNT(Q16),ROUND(Q16/('Shareholding Pattern'!$P$79)*100,2),""),"")</f>
        <v>0.91</v>
      </c>
      <c r="S16" s="47"/>
      <c r="T16" s="47"/>
      <c r="U16" s="638" t="str">
        <f>+IFERROR(IF(COUNT(S16:T16),ROUND(SUM(S16:T16),0),""),"")</f>
        <v/>
      </c>
      <c r="V16" s="221">
        <f>+IFERROR(IF(COUNT(M16,U16),ROUND(SUM(U16,M16)/SUM('Shareholding Pattern'!$L$78,'Shareholding Pattern'!$T$78)*100,2),""),"")</f>
        <v>0.91</v>
      </c>
      <c r="W16" s="47"/>
      <c r="X16" s="221" t="str">
        <f>+IFERROR(IF(COUNT(W16),ROUND(SUM(W16)/SUM(M16)*100,2),""),0)</f>
        <v/>
      </c>
      <c r="Y16" s="47">
        <v>99276</v>
      </c>
      <c r="Z16" s="265"/>
      <c r="AA16" s="47">
        <v>0</v>
      </c>
      <c r="AB16" s="47">
        <v>0</v>
      </c>
      <c r="AC16" s="47">
        <v>0</v>
      </c>
    </row>
    <row r="17" spans="4:29" ht="24.75" customHeight="1">
      <c r="D17" s="89">
        <v>3</v>
      </c>
      <c r="E17" s="639" t="s">
        <v>335</v>
      </c>
      <c r="F17" s="639" t="s">
        <v>34</v>
      </c>
      <c r="G17" s="270"/>
      <c r="H17" s="637"/>
      <c r="I17" s="47">
        <v>1</v>
      </c>
      <c r="J17" s="47">
        <v>201</v>
      </c>
      <c r="K17" s="47"/>
      <c r="L17" s="47"/>
      <c r="M17" s="638">
        <f>+IFERROR(IF(COUNT(J17:L17),ROUND(SUM(J17:L17),0),""),"")</f>
        <v>201</v>
      </c>
      <c r="N17" s="222">
        <f>+IFERROR(IF(COUNT(M17),ROUND(M17/'Shareholding Pattern'!$L$78*100,2),""),"")</f>
        <v>0</v>
      </c>
      <c r="O17" s="47">
        <f>IF(J17="","",J17)</f>
        <v>201</v>
      </c>
      <c r="P17" s="47"/>
      <c r="Q17" s="638">
        <f>+IFERROR(IF(COUNT(O17:P17),ROUND(SUM(O17,P17),2),""),"")</f>
        <v>201</v>
      </c>
      <c r="R17" s="222">
        <f>+IFERROR(IF(COUNT(Q17),ROUND(Q17/('Shareholding Pattern'!$P$79)*100,2),""),"")</f>
        <v>0</v>
      </c>
      <c r="S17" s="47"/>
      <c r="T17" s="47"/>
      <c r="U17" s="638" t="str">
        <f>+IFERROR(IF(COUNT(S17:T17),ROUND(SUM(S17:T17),0),""),"")</f>
        <v/>
      </c>
      <c r="V17" s="221">
        <f>+IFERROR(IF(COUNT(M17,U17),ROUND(SUM(U17,M17)/SUM('Shareholding Pattern'!$L$78,'Shareholding Pattern'!$T$78)*100,2),""),"")</f>
        <v>0</v>
      </c>
      <c r="W17" s="47"/>
      <c r="X17" s="221" t="str">
        <f>+IFERROR(IF(COUNT(W17),ROUND(SUM(W17)/SUM(M17)*100,2),""),0)</f>
        <v/>
      </c>
      <c r="Y17" s="47">
        <v>201</v>
      </c>
      <c r="Z17" s="265"/>
      <c r="AA17" s="47">
        <v>0</v>
      </c>
      <c r="AB17" s="47">
        <v>0</v>
      </c>
      <c r="AC17" s="47">
        <v>0</v>
      </c>
    </row>
    <row r="18" spans="4:29" hidden="1">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87</v>
      </c>
      <c r="J19" s="64">
        <f ca="1">+IFERROR(IF(COUNT(J13:J18),ROUND(SUMIF($F$13:J18,"Category",J13:J18),0),""),"")</f>
        <v>99949</v>
      </c>
      <c r="K19" s="64" t="str">
        <f>+IFERROR(IF(COUNT(K13:K18),ROUND(SUMIF($F$13:K18,"Category",K13:K18),0),""),"")</f>
        <v/>
      </c>
      <c r="L19" s="64" t="str">
        <f>+IFERROR(IF(COUNT(L13:L18),ROUND(SUMIF($F$13:L18,"Category",L13:L18),0),""),"")</f>
        <v/>
      </c>
      <c r="M19" s="64">
        <f ca="1">+IFERROR(IF(COUNT(M13:M18),ROUND(SUMIF($F$13:M18,"Category",M13:M18),0),""),"")</f>
        <v>99949</v>
      </c>
      <c r="N19" s="221">
        <f ca="1">+IFERROR(IF(COUNT(N13:N18),ROUND(SUMIF($F$13:N18,"Category",N13:N18),2),""),"")</f>
        <v>0.91</v>
      </c>
      <c r="O19" s="185">
        <f ca="1">+IFERROR(IF(COUNT(O13:O18),ROUND(SUMIF($F$13:O18,"Category",O13:O18),0),""),"")</f>
        <v>99949</v>
      </c>
      <c r="P19" s="185" t="str">
        <f>+IFERROR(IF(COUNT(P13:P18),ROUND(SUMIF($F$13:P18,"Category",P13:P18),0),""),"")</f>
        <v/>
      </c>
      <c r="Q19" s="185">
        <f ca="1">+IFERROR(IF(COUNT(Q13:Q18),ROUND(SUMIF($F$13:Q18,"Category",Q13:Q18),0),""),"")</f>
        <v>99949</v>
      </c>
      <c r="R19" s="221">
        <f ca="1">+IFERROR(IF(COUNT(R13:R18),ROUND(SUMIF($F$13:R18,"Category",R13:R18),2),""),"")</f>
        <v>0.91</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0.91</v>
      </c>
      <c r="W19" s="64" t="str">
        <f>+IFERROR(IF(COUNT(W13:W18),ROUND(SUMIF($F$13:W18,"Category",W13:W18),0),""),"")</f>
        <v/>
      </c>
      <c r="X19" s="221" t="str">
        <f>+IFERROR(IF(COUNT(W19),ROUND(SUM(W19)/SUM(M19)*100,2),""),0)</f>
        <v/>
      </c>
      <c r="Y19" s="64">
        <f ca="1">+IFERROR(IF(COUNT(Y13:Y18),ROUND(SUMIF($F$13:Y18,"Category",Y13:Y18),0),""),"")</f>
        <v>99949</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rjnV/iLxNIJ+8vjNk+MEBbApHAN01BQnGBOMahO1miQp0FSGicnVjoH1IAONDqDSwzesuazRu5o29Unj4CdTow==" saltValue="xzTntmFYoLps2q8tfbhPo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H15" sqref="H15"/>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30"/>
    </row>
    <row r="8" spans="4:14" ht="30" customHeight="1">
      <c r="D8" s="606" t="s">
        <v>842</v>
      </c>
      <c r="E8" s="607"/>
      <c r="F8" s="608"/>
      <c r="G8" s="431"/>
    </row>
    <row r="9" spans="4:14" ht="31.5">
      <c r="D9" s="413" t="s">
        <v>107</v>
      </c>
      <c r="E9" s="413" t="s">
        <v>858</v>
      </c>
      <c r="F9" s="413" t="s">
        <v>850</v>
      </c>
      <c r="G9" s="432"/>
    </row>
    <row r="10" spans="4:14" ht="20.100000000000001" customHeight="1">
      <c r="D10" s="318" t="s">
        <v>843</v>
      </c>
      <c r="E10" s="427">
        <v>100</v>
      </c>
      <c r="F10" s="428">
        <v>9.11</v>
      </c>
      <c r="G10" s="433"/>
      <c r="K10" s="18">
        <v>0</v>
      </c>
      <c r="L10" s="18">
        <v>0</v>
      </c>
      <c r="M10" s="18">
        <v>0</v>
      </c>
      <c r="N10" s="18">
        <v>0</v>
      </c>
    </row>
    <row r="11" spans="4:14" ht="20.100000000000001" customHeight="1">
      <c r="D11" s="319" t="s">
        <v>844</v>
      </c>
      <c r="E11" s="427">
        <v>100</v>
      </c>
      <c r="F11" s="427">
        <v>9.0500000000000007</v>
      </c>
      <c r="G11" s="433"/>
      <c r="K11" s="18">
        <v>0</v>
      </c>
      <c r="L11" s="18">
        <v>0</v>
      </c>
      <c r="M11" s="18">
        <v>0</v>
      </c>
      <c r="N11" s="18">
        <v>0</v>
      </c>
    </row>
    <row r="12" spans="4:14" ht="20.100000000000001" customHeight="1">
      <c r="D12" s="319" t="s">
        <v>845</v>
      </c>
      <c r="E12" s="427">
        <v>100</v>
      </c>
      <c r="F12" s="427">
        <v>9.15</v>
      </c>
      <c r="G12" s="433"/>
      <c r="K12" s="18">
        <v>0</v>
      </c>
      <c r="L12" s="18">
        <v>0</v>
      </c>
      <c r="M12" s="18">
        <v>0</v>
      </c>
      <c r="N12" s="18">
        <v>0</v>
      </c>
    </row>
    <row r="13" spans="4:14">
      <c r="D13" s="319" t="s">
        <v>846</v>
      </c>
      <c r="E13" s="427">
        <v>100</v>
      </c>
      <c r="F13" s="427">
        <v>9.0500000000000007</v>
      </c>
      <c r="G13" s="433"/>
      <c r="K13" s="18">
        <v>0</v>
      </c>
      <c r="L13" s="18">
        <v>0</v>
      </c>
      <c r="M13" s="18">
        <v>0</v>
      </c>
      <c r="N13" s="18">
        <v>0</v>
      </c>
    </row>
    <row r="14" spans="4:14" ht="21.75" customHeight="1">
      <c r="D14" s="321" t="s">
        <v>847</v>
      </c>
      <c r="E14" s="429">
        <v>100</v>
      </c>
      <c r="F14" s="429">
        <v>9.1</v>
      </c>
      <c r="G14" s="433"/>
      <c r="K14" s="18">
        <v>0</v>
      </c>
      <c r="L14" s="18">
        <v>0</v>
      </c>
      <c r="M14" s="18">
        <v>0</v>
      </c>
      <c r="N14" s="18">
        <v>0</v>
      </c>
    </row>
    <row r="15" spans="4:14" s="434" customFormat="1" ht="91.5" customHeight="1">
      <c r="D15" s="610" t="s">
        <v>857</v>
      </c>
      <c r="E15" s="611"/>
      <c r="F15" s="612"/>
      <c r="G15" s="435"/>
    </row>
    <row r="16" spans="4:14" ht="15" customHeight="1">
      <c r="D16" s="609"/>
      <c r="E16" s="609"/>
      <c r="F16" s="436"/>
    </row>
  </sheetData>
  <sheetProtection algorithmName="SHA-512" hashValue="VVyxFAFAAQtsMp0NpPKB/sC4LqEzgaV43lWjO5hgzG/0O8wDOItbbR2BWyAadsKWKdCHbr8jjG+/Z1dzPfXZCg==" saltValue="IR7l15ADsdpniZ94Ixho1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30">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323" t="s">
        <v>848</v>
      </c>
      <c r="B235" s="323"/>
      <c r="C235" s="323"/>
      <c r="D235" s="323"/>
      <c r="E235" s="323"/>
    </row>
    <row r="236" spans="1:5" ht="105">
      <c r="A236" t="s">
        <v>851</v>
      </c>
      <c r="B236" t="s">
        <v>849</v>
      </c>
      <c r="C236" t="s">
        <v>247</v>
      </c>
      <c r="D236" t="s">
        <v>225</v>
      </c>
      <c r="E236" s="412" t="s">
        <v>855</v>
      </c>
    </row>
    <row r="237" spans="1:5" ht="105">
      <c r="A237" t="s">
        <v>853</v>
      </c>
      <c r="B237" t="s">
        <v>850</v>
      </c>
      <c r="C237" t="s">
        <v>247</v>
      </c>
      <c r="D237" t="s">
        <v>225</v>
      </c>
      <c r="E237" s="412" t="s">
        <v>855</v>
      </c>
    </row>
    <row r="238" spans="1:5" ht="105">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13" t="s">
        <v>122</v>
      </c>
      <c r="D9" s="591" t="s">
        <v>34</v>
      </c>
      <c r="E9" s="543" t="s">
        <v>121</v>
      </c>
      <c r="F9" s="543" t="s">
        <v>118</v>
      </c>
      <c r="G9" s="543" t="s">
        <v>1</v>
      </c>
      <c r="H9" s="503" t="s">
        <v>368</v>
      </c>
      <c r="I9" s="543" t="s">
        <v>3</v>
      </c>
      <c r="J9" s="543" t="s">
        <v>4</v>
      </c>
      <c r="K9" s="543" t="s">
        <v>5</v>
      </c>
      <c r="L9" s="543" t="s">
        <v>6</v>
      </c>
      <c r="M9" s="543" t="s">
        <v>7</v>
      </c>
      <c r="N9" s="543" t="s">
        <v>8</v>
      </c>
      <c r="O9" s="543"/>
      <c r="P9" s="543"/>
      <c r="Q9" s="543"/>
      <c r="R9" s="543" t="s">
        <v>9</v>
      </c>
      <c r="S9" s="591" t="s">
        <v>447</v>
      </c>
      <c r="T9" s="591" t="s">
        <v>116</v>
      </c>
      <c r="U9" s="543" t="s">
        <v>89</v>
      </c>
      <c r="V9" s="543" t="s">
        <v>12</v>
      </c>
      <c r="W9" s="543"/>
      <c r="X9" s="543" t="s">
        <v>14</v>
      </c>
      <c r="Y9" s="503" t="s">
        <v>441</v>
      </c>
    </row>
    <row r="10" spans="3:30" ht="31.5" customHeight="1">
      <c r="C10" s="614"/>
      <c r="D10" s="589"/>
      <c r="E10" s="543"/>
      <c r="F10" s="543"/>
      <c r="G10" s="543"/>
      <c r="H10" s="543"/>
      <c r="I10" s="543"/>
      <c r="J10" s="543"/>
      <c r="K10" s="543"/>
      <c r="L10" s="543"/>
      <c r="M10" s="543"/>
      <c r="N10" s="543" t="s">
        <v>15</v>
      </c>
      <c r="O10" s="543"/>
      <c r="P10" s="543"/>
      <c r="Q10" s="543" t="s">
        <v>16</v>
      </c>
      <c r="R10" s="543"/>
      <c r="S10" s="589"/>
      <c r="T10" s="589"/>
      <c r="U10" s="543"/>
      <c r="V10" s="543"/>
      <c r="W10" s="543"/>
      <c r="X10" s="543"/>
      <c r="Y10" s="543"/>
    </row>
    <row r="11" spans="3:30" ht="78.75" customHeight="1">
      <c r="C11" s="615"/>
      <c r="D11" s="590"/>
      <c r="E11" s="543"/>
      <c r="F11" s="543"/>
      <c r="G11" s="543"/>
      <c r="H11" s="543"/>
      <c r="I11" s="543"/>
      <c r="J11" s="543"/>
      <c r="K11" s="543"/>
      <c r="L11" s="543"/>
      <c r="M11" s="543"/>
      <c r="N11" s="40" t="s">
        <v>17</v>
      </c>
      <c r="O11" s="40" t="s">
        <v>18</v>
      </c>
      <c r="P11" s="40" t="s">
        <v>19</v>
      </c>
      <c r="Q11" s="543"/>
      <c r="R11" s="543"/>
      <c r="S11" s="590"/>
      <c r="T11" s="590"/>
      <c r="U11" s="543"/>
      <c r="V11" s="40" t="s">
        <v>20</v>
      </c>
      <c r="W11" s="40" t="s">
        <v>21</v>
      </c>
      <c r="X11" s="543"/>
      <c r="Y11" s="543"/>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KVG2Cnxbst9Qeciewf/b5LAv7I8XC0lzWOSELl225EcCK/FlkONvIhpG3RudmP/fMsTt+sz5mTC7Bjjb/OS70Q==" saltValue="c3x9aHxWNTMOiIrEAV4NVw=="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91" t="s">
        <v>119</v>
      </c>
      <c r="E9" s="543" t="s">
        <v>118</v>
      </c>
      <c r="F9" s="543" t="s">
        <v>1</v>
      </c>
      <c r="G9" s="503" t="s">
        <v>368</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row>
    <row r="10" spans="4:30" ht="31.5" customHeight="1">
      <c r="D10" s="589"/>
      <c r="E10" s="543"/>
      <c r="F10" s="543"/>
      <c r="G10" s="543"/>
      <c r="H10" s="543"/>
      <c r="I10" s="543"/>
      <c r="J10" s="543"/>
      <c r="K10" s="543"/>
      <c r="L10" s="543"/>
      <c r="M10" s="543" t="s">
        <v>15</v>
      </c>
      <c r="N10" s="543"/>
      <c r="O10" s="543"/>
      <c r="P10" s="543" t="s">
        <v>16</v>
      </c>
      <c r="Q10" s="543"/>
      <c r="R10" s="589"/>
      <c r="S10" s="589"/>
      <c r="T10" s="543"/>
      <c r="U10" s="543"/>
      <c r="V10" s="543"/>
      <c r="W10" s="543"/>
      <c r="X10" s="543"/>
    </row>
    <row r="11" spans="4:30" ht="45">
      <c r="D11" s="590"/>
      <c r="E11" s="543"/>
      <c r="F11" s="543"/>
      <c r="G11" s="543"/>
      <c r="H11" s="543"/>
      <c r="I11" s="543"/>
      <c r="J11" s="543"/>
      <c r="K11" s="543"/>
      <c r="L11" s="543"/>
      <c r="M11" s="58" t="s">
        <v>17</v>
      </c>
      <c r="N11" s="58" t="s">
        <v>18</v>
      </c>
      <c r="O11" s="58" t="s">
        <v>19</v>
      </c>
      <c r="P11" s="543"/>
      <c r="Q11" s="543"/>
      <c r="R11" s="590"/>
      <c r="S11" s="590"/>
      <c r="T11" s="543"/>
      <c r="U11" s="58" t="s">
        <v>20</v>
      </c>
      <c r="V11" s="58" t="s">
        <v>21</v>
      </c>
      <c r="W11" s="543"/>
      <c r="X11" s="543"/>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DnM6eFZjo0RdXu2u37EGRdRnoB//n1Zu9cvdpEgzo1hG5myTP7rqXIbr4dhJ6MXY6Of4QrEMIUNX5makPSFajQ==" saltValue="VmtKJKhhe3ehD/Q1MCx72w=="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04" t="s">
        <v>375</v>
      </c>
      <c r="F9" s="505"/>
      <c r="G9" s="505"/>
      <c r="H9" s="505"/>
      <c r="I9" s="506"/>
      <c r="J9" s="101"/>
    </row>
    <row r="10" spans="5:10">
      <c r="E10" s="591" t="s">
        <v>119</v>
      </c>
      <c r="F10" s="588" t="s">
        <v>126</v>
      </c>
      <c r="G10" s="588" t="s">
        <v>127</v>
      </c>
      <c r="H10" s="588" t="s">
        <v>325</v>
      </c>
      <c r="I10" s="588" t="s">
        <v>326</v>
      </c>
      <c r="J10" s="101"/>
    </row>
    <row r="11" spans="5:10">
      <c r="E11" s="616"/>
      <c r="F11" s="516"/>
      <c r="G11" s="589"/>
      <c r="H11" s="516"/>
      <c r="I11" s="516"/>
      <c r="J11" s="101"/>
    </row>
    <row r="12" spans="5:10">
      <c r="E12" s="617"/>
      <c r="F12" s="502"/>
      <c r="G12" s="590"/>
      <c r="H12" s="502"/>
      <c r="I12" s="502"/>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OqQ3NtX2uxOXySjiqEXi/aIOrIjYD+RNzwbYK/3YZpoST0JTYXRETmZIjQ4o5mMpEz2SQRm1u9v0xdjlrDOQYg==" saltValue="R0NKJ1tYJe+Uqd0i1CCDo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889</v>
      </c>
      <c r="E1">
        <v>2</v>
      </c>
    </row>
    <row r="2" spans="2:5">
      <c r="B2" s="353" t="s">
        <v>890</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20" t="s">
        <v>370</v>
      </c>
      <c r="E9" s="621"/>
      <c r="F9" s="621"/>
      <c r="G9" s="621"/>
      <c r="H9" s="622"/>
    </row>
    <row r="10" spans="4:9">
      <c r="D10" s="591" t="s">
        <v>119</v>
      </c>
      <c r="E10" s="588" t="s">
        <v>546</v>
      </c>
      <c r="F10" s="588" t="s">
        <v>128</v>
      </c>
      <c r="G10" s="588" t="s">
        <v>129</v>
      </c>
      <c r="H10" s="588" t="s">
        <v>130</v>
      </c>
    </row>
    <row r="11" spans="4:9">
      <c r="D11" s="618"/>
      <c r="E11" s="618"/>
      <c r="F11" s="516"/>
      <c r="G11" s="589"/>
      <c r="H11" s="516"/>
    </row>
    <row r="12" spans="4:9">
      <c r="D12" s="619"/>
      <c r="E12" s="619"/>
      <c r="F12" s="502"/>
      <c r="G12" s="590"/>
      <c r="H12" s="502"/>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04" t="s">
        <v>371</v>
      </c>
      <c r="F9" s="505"/>
      <c r="G9" s="505"/>
      <c r="H9" s="505"/>
      <c r="I9" s="104"/>
    </row>
    <row r="10" spans="5:9">
      <c r="E10" s="591" t="s">
        <v>119</v>
      </c>
      <c r="F10" s="588" t="s">
        <v>126</v>
      </c>
      <c r="G10" s="588" t="s">
        <v>127</v>
      </c>
      <c r="H10" s="588" t="s">
        <v>131</v>
      </c>
      <c r="I10" s="623" t="s">
        <v>327</v>
      </c>
    </row>
    <row r="11" spans="5:9">
      <c r="E11" s="618"/>
      <c r="F11" s="516"/>
      <c r="G11" s="589"/>
      <c r="H11" s="516"/>
      <c r="I11" s="624"/>
    </row>
    <row r="12" spans="5:9">
      <c r="E12" s="619"/>
      <c r="F12" s="502"/>
      <c r="G12" s="590"/>
      <c r="H12" s="502"/>
      <c r="I12" s="625"/>
    </row>
    <row r="13" spans="5:9" hidden="1">
      <c r="E13" s="191"/>
      <c r="F13" s="16"/>
      <c r="G13" s="99"/>
      <c r="H13" s="99"/>
      <c r="I13" s="105"/>
    </row>
    <row r="14" spans="5:9" ht="24.75" customHeight="1">
      <c r="E14" s="12"/>
      <c r="F14" s="55"/>
      <c r="G14" s="55"/>
      <c r="H14" s="55"/>
      <c r="I14" s="243" t="s">
        <v>392</v>
      </c>
    </row>
  </sheetData>
  <sheetProtection algorithmName="SHA-512" hashValue="Q3eeKNRkyFYLyFoCRblruq87HnfJzvfRRJ5BzZn3dMPZeZb1H04BrZfCZoPSS5PwREUCuU8dRpXqzmELNhyR1A==" saltValue="WUo0QY7fUb5vFqSqEVRel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2023-04-17T11:20:12Z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