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bookViews>
    <workbookView xWindow="65431" yWindow="65431" windowWidth="23250" windowHeight="12570" tabRatio="907" firstSheet="50" activeTab="5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<sst xmlns="http://schemas.openxmlformats.org/spreadsheetml/2006/main" count="4558" uniqueCount="892">
  <si>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</si>
  <si>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</si>
  <si>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</si>
  <si>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</si>
  <si>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</si>
  <si>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</si>
  <si>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</si>
  <si>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</si>
  <si>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</si>
  <si>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</si>
  <si>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</si>
  <si>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</si>
  <si>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</si>
  <si>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</si>
  <si>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</si>
  <si>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</si>
  <si>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</si>
  <si>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</si>
  <si>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</si>
  <si>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</si>
  <si>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</si>
  <si>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</si>
  <si>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</si>
  <si>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</si>
  <si>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</si>
  <si>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</si>
  <si>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</si>
  <si>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</si>
  <si>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</si>
  <si>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</si>
  <si>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</si>
  <si>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</si>
  <si>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</si>
  <si>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</si>
  <si>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</si>
  <si>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</si>
  <si>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</si>
  <si>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</si>
  <si>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</si>
  <si>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</si>
  <si>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</si>
  <si>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</si>
  <si>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</si>
  <si>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</si>
  <si>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</si>
  <si>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</si>
  <si>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</si>
  <si>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</si>
  <si>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</si>
  <si>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</si>
  <si>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</si>
  <si>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</si>
  <si>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</si>
  <si>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</si>
  <si>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</si>
  <si>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</si>
  <si>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</si>
  <si>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</si>
  <si>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</si>
  <si>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</si>
  <si>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</si>
  <si>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</si>
  <si>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</si>
  <si>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</si>
  <si>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</si>
  <si>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</si>
  <si>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</si>
  <si>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</si>
  <si>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</si>
  <si>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</si>
  <si>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</si>
  <si>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</si>
  <si>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</si>
  <si>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</si>
  <si>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</si>
  <si>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</si>
  <si>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</si>
  <si>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</si>
  <si>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</si>
  <si>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</si>
  <si>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</si>
  <si>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</si>
  <si>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</si>
  <si>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</si>
  <si>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</si>
  <si>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</si>
  <si>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</si>
  <si>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</si>
  <si>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</si>
  <si>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</si>
  <si>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</si>
  <si>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</si>
  <si>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</si>
  <si>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</si>
  <si>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</si>
  <si>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</si>
  <si>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</si>
  <si>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</si>
  <si>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</si>
  <si>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</si>
  <si>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</si>
  <si>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</si>
  <si>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</si>
  <si>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</si>
  <si>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</si>
  <si>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</si>
  <si>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</si>
  <si>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</si>
  <si>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</si>
  <si>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</si>
  <si>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</si>
  <si>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</si>
  <si>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</si>
  <si>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</si>
  <si>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</si>
  <si>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</si>
  <si>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</si>
  <si>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</si>
  <si>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</si>
  <si>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</si>
  <si>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</si>
  <si>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</si>
  <si>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</si>
  <si>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</si>
  <si>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</si>
  <si>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</si>
  <si>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</si>
  <si>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</si>
  <si>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</si>
  <si>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</si>
  <si>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</si>
  <si>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</si>
  <si>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</si>
  <si>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</si>
  <si>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</si>
  <si>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</si>
  <si>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</si>
  <si>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</si>
  <si>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</si>
  <si>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</si>
  <si>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</si>
  <si>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</si>
  <si>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</si>
  <si>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</si>
  <si>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</si>
  <si>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</si>
  <si>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</si>
  <si>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</si>
  <si>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</si>
  <si>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</si>
  <si>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</si>
  <si>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</si>
  <si>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</si>
  <si>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</si>
  <si>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</si>
  <si>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</si>
  <si>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</si>
  <si>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</si>
  <si>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</si>
  <si>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</si>
  <si>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</si>
  <si>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</si>
  <si>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</si>
  <si>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</si>
  <si>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</si>
  <si>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</si>
  <si>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</si>
  <si>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</si>
  <si>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</si>
  <si>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</si>
  <si>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</si>
  <si>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</si>
  <si>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</si>
  <si>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</si>
  <si>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</si>
  <si>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</si>
  <si>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</si>
  <si>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</si>
  <si>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</si>
  <si>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</si>
  <si>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</si>
  <si>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</si>
  <si>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</si>
  <si>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</si>
  <si>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</si>
  <si>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</si>
  <si>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</si>
  <si>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</si>
  <si>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</si>
  <si>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</si>
  <si>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</si>
  <si>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</si>
  <si>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</si>
  <si>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</si>
  <si>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</si>
  <si>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</si>
  <si>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</si>
  <si>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</si>
  <si>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</si>
  <si>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</si>
  <si>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</si>
  <si>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</si>
  <si>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</si>
  <si>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</si>
  <si>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</si>
  <si>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</si>
  <si>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</si>
  <si>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</si>
  <si>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</si>
  <si>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</si>
  <si>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</si>
  <si>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</si>
  <si>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</si>
  <si>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</si>
  <si>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</si>
  <si>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</si>
  <si>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</si>
  <si>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</si>
  <si>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</si>
  <si>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</si>
  <si>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</si>
  <si>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</si>
  <si>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</si>
  <si>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</si>
  <si>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</si>
  <si>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</si>
  <si>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</si>
  <si>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</si>
  <si>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</si>
  <si>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</si>
  <si>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</si>
  <si>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</si>
  <si>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</si>
  <si>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</si>
  <si>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</si>
  <si>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</si>
  <si>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</si>
  <si>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</si>
  <si>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</si>
  <si>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</si>
  <si>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</si>
  <si>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</si>
  <si>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</si>
  <si>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</si>
  <si>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</si>
  <si>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</si>
  <si>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</si>
  <si>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</si>
  <si>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</si>
  <si>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</si>
  <si>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</si>
  <si>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</si>
  <si>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</si>
  <si>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</si>
  <si>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</si>
  <si>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</si>
  <si>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</si>
  <si>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</si>
  <si>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</si>
  <si>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</si>
  <si>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</si>
  <si>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</si>
  <si>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</si>
  <si>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</si>
  <si>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</si>
  <si>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</si>
  <si>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</si>
  <si>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</si>
  <si>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</si>
  <si>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</si>
  <si>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</si>
  <si>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</si>
  <si>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</si>
  <si>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</si>
  <si>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</si>
  <si>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</si>
  <si>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</si>
  <si>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</si>
  <si>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</si>
  <si>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</si>
  <si>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</si>
  <si>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</si>
  <si>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</si>
  <si>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</si>
  <si>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</si>
  <si>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</si>
  <si>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</si>
  <si>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</si>
  <si>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</si>
  <si>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</si>
  <si>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</si>
  <si>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</si>
  <si>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</si>
  <si>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</si>
  <si>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</si>
  <si>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</si>
  <si>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</si>
  <si>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</si>
  <si>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</si>
  <si>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</si>
  <si>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</si>
  <si>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</si>
  <si>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</si>
  <si>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</si>
  <si>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</si>
  <si>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</si>
  <si>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</si>
  <si>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</si>
  <si>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</si>
  <si>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</si>
  <si>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</si>
  <si>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</si>
  <si>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</si>
  <si>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</si>
  <si>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</si>
  <si>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</si>
  <si>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</si>
  <si>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</si>
  <si>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</si>
  <si>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</si>
  <si>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</si>
  <si>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</si>
  <si>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</si>
  <si>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</si>
  <si>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</si>
  <si>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</si>
  <si>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</si>
  <si>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</si>
  <si>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</si>
  <si>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</si>
  <si>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</si>
  <si>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</si>
  <si>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</si>
  <si>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</si>
  <si>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</si>
  <si>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</si>
  <si>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</si>
  <si>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</si>
  <si>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</si>
  <si>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</si>
  <si>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</si>
  <si>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</si>
  <si>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</si>
  <si>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</si>
  <si>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</si>
  <si>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</si>
  <si>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</si>
  <si>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</si>
  <si>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</si>
  <si>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</si>
  <si>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</si>
  <si>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</si>
  <si>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</si>
  <si>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</si>
  <si>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</si>
  <si>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</si>
  <si>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</si>
  <si>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</si>
  <si>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</si>
  <si>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</si>
  <si>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</si>
  <si>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</si>
  <si>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</si>
  <si>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</si>
  <si>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</si>
  <si>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</si>
  <si>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</si>
  <si>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</si>
  <si>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</si>
  <si>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</si>
  <si>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</si>
  <si>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</si>
  <si>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</si>
  <si>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</si>
  <si>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</si>
  <si>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</si>
  <si>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</si>
  <si>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</si>
  <si>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</si>
  <si>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</si>
  <si>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</si>
  <si>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</si>
  <si>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</si>
  <si>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</si>
  <si>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</si>
  <si>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</si>
  <si>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</si>
  <si>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</si>
  <si>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</si>
  <si>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</si>
  <si>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</si>
  <si>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</si>
  <si>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</si>
  <si>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</si>
  <si>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</si>
  <si>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</si>
  <si>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</si>
  <si>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</si>
  <si>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</si>
  <si>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</si>
  <si>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</si>
  <si>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</si>
  <si>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</si>
  <si>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</si>
  <si>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</si>
  <si>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</si>
  <si>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</si>
  <si>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</si>
  <si>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</si>
  <si>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</si>
  <si>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</si>
  <si>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</si>
  <si>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</si>
  <si>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</si>
  <si>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</si>
  <si>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</si>
  <si>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</si>
  <si>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</si>
  <si>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</si>
  <si>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</si>
  <si>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</si>
  <si>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</si>
  <si>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</si>
  <si>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</si>
  <si>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</si>
  <si>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</si>
  <si>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</si>
  <si>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</si>
  <si>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</si>
  <si>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</si>
  <si>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</si>
  <si>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</si>
  <si>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</si>
  <si>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</si>
  <si>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</si>
  <si>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</si>
  <si>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</si>
  <si>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</si>
  <si>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</si>
  <si>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</si>
  <si>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</si>
  <si>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</si>
  <si>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</si>
  <si>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</si>
  <si>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</si>
  <si>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</si>
  <si>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</si>
  <si>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</si>
  <si>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</si>
  <si>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</si>
  <si>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</si>
  <si>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</si>
  <si>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</si>
  <si>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</si>
  <si>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</si>
  <si>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</si>
  <si>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</si>
  <si>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</si>
  <si>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</si>
  <si>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</si>
  <si>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</si>
  <si>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</si>
  <si>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</si>
  <si>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</si>
  <si>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</si>
  <si>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</si>
  <si>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</si>
  <si>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</si>
  <si>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</si>
  <si>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</si>
  <si>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</si>
  <si>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</si>
  <si>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</si>
  <si>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</si>
  <si>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</si>
  <si>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</si>
  <si>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</si>
  <si>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</si>
  <si>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</si>
  <si>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</si>
  <si>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</si>
  <si>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</si>
  <si>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</si>
  <si>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</si>
  <si>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</si>
  <si>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</si>
  <si>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</si>
  <si>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</si>
  <si>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</si>
  <si>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</si>
  <si>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</si>
  <si>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</si>
  <si>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</si>
  <si>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</si>
  <si>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</si>
  <si>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</si>
  <si>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</si>
  <si>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</si>
  <si>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</si>
  <si>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</si>
  <si>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</si>
  <si>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</si>
  <si>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</si>
  <si>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</si>
  <si>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</si>
  <si>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</si>
  <si>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</si>
  <si>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</si>
  <si>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</si>
  <si>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</si>
  <si>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</si>
  <si>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</si>
  <si>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</si>
  <si>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</si>
  <si>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</si>
  <si>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</si>
  <si>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</si>
  <si>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</si>
  <si>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</si>
  <si>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</si>
  <si>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</si>
  <si>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</si>
  <si>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</si>
  <si>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</si>
  <si>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</si>
  <si>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</si>
  <si>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</si>
  <si>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</si>
  <si>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</si>
  <si>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</si>
  <si>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</si>
  <si>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</si>
  <si>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</si>
  <si>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</si>
  <si>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</si>
  <si>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</si>
  <si>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</si>
  <si>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</si>
  <si>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</si>
  <si>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</si>
  <si>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</si>
  <si>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</si>
  <si>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</si>
  <si>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</si>
  <si>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</si>
  <si>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</si>
  <si>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</si>
  <si>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</si>
  <si>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</si>
  <si>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</si>
  <si>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</si>
  <si>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</si>
  <si>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</si>
  <si>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</si>
  <si>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</si>
  <si>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</si>
  <si>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</si>
  <si>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</si>
  <si>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</si>
  <si>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</si>
  <si>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</si>
  <si>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</si>
  <si>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</si>
  <si>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</si>
  <si>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</si>
  <si>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</si>
  <si>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</si>
  <si>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</si>
  <si>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</si>
  <si>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</si>
  <si>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</si>
  <si>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</si>
  <si>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</si>
  <si>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</si>
  <si>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</si>
  <si>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</si>
  <si>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</si>
  <si>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</si>
  <si>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</si>
  <si>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</si>
  <si>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</si>
  <si>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</si>
  <si>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</si>
  <si>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</si>
  <si>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</si>
  <si>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</si>
  <si>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</si>
  <si>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</si>
  <si>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</si>
  <si>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</si>
  <si>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</si>
  <si>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</si>
  <si>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</si>
  <si>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</si>
  <si>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</si>
  <si>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</si>
  <si>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</si>
  <si>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</si>
  <si>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</si>
  <si>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</si>
  <si>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</si>
  <si>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</si>
  <si>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</si>
  <si>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</si>
  <si>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</si>
  <si>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</si>
  <si>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</si>
  <si>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</si>
  <si>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</si>
  <si>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</si>
  <si>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</si>
  <si>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</si>
  <si>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</si>
  <si>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</si>
  <si>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</si>
  <si>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</si>
  <si>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</si>
  <si>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</si>
  <si>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</si>
  <si>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</si>
  <si>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</si>
  <si>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</si>
  <si>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</si>
  <si>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</si>
  <si>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</si>
  <si>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</si>
  <si>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</si>
  <si>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</si>
  <si>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</si>
  <si>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</si>
  <si>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</si>
  <si>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</si>
  <si>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</si>
  <si>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</si>
  <si>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</si>
  <si>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</si>
  <si>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</si>
  <si>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</si>
  <si>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</si>
  <si>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</si>
  <si>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</si>
  <si>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</si>
  <si>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</si>
  <si>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</si>
  <si>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</si>
  <si>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</si>
  <si>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</si>
  <si>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</si>
  <si>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</si>
  <si>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</si>
  <si>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</si>
  <si>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</si>
  <si>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</si>
  <si>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</si>
  <si>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</si>
  <si>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</si>
  <si>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</si>
  <si>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</si>
  <si>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</si>
  <si>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</si>
  <si>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</si>
  <si>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</si>
  <si>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</si>
  <si>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</si>
  <si>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</si>
  <si>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</si>
  <si>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</si>
  <si>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</si>
  <si>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</si>
  <si>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</si>
  <si>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</si>
  <si>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</si>
  <si>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</si>
  <si>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</si>
  <si>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</si>
  <si>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</si>
  <si>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</si>
  <si>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</si>
  <si>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</si>
  <si>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</si>
  <si>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</si>
  <si>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</si>
  <si>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</si>
  <si>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</si>
  <si>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</si>
  <si>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</si>
  <si>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</si>
  <si>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</si>
  <si>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</si>
  <si>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</si>
  <si>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</si>
  <si>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</si>
  <si>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</si>
  <si>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</si>
  <si>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</si>
  <si>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</si>
  <si>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</si>
  <si>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</si>
  <si>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</si>
  <si>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</si>
  <si>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</si>
  <si>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</si>
  <si>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</si>
  <si>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</si>
  <si>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</si>
  <si>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</si>
  <si>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</si>
  <si>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</si>
  <si>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</si>
  <si>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</si>
  <si>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</si>
  <si>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</si>
  <si>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</si>
  <si>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</si>
  <si>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</si>
  <si>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</si>
  <si>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</si>
  <si>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</si>
  <si>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</si>
  <si>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</si>
  <si>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</si>
  <si>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</si>
  <si>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</si>
  <si>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</si>
  <si>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</si>
  <si>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</si>
  <si>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</si>
  <si>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</si>
  <si>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</si>
  <si>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</si>
  <si>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</si>
  <si>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</si>
  <si>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</si>
  <si>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</si>
  <si>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</si>
  <si>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</si>
  <si>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</si>
  <si>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</si>
  <si>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</si>
  <si>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</si>
  <si>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</si>
  <si>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</si>
  <si>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</si>
  <si>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</si>
  <si>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</si>
  <si>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</si>
  <si>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</si>
  <si>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</si>
  <si>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</si>
  <si>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</si>
  <si>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</si>
  <si>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</si>
  <si>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</si>
  <si>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</si>
  <si>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</si>
  <si>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</si>
  <si>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</si>
  <si>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</si>
  <si>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</si>
  <si>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</si>
  <si>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</si>
  <si>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</si>
  <si>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</si>
  <si>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</si>
  <si>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</si>
  <si>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</si>
  <si>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</si>
  <si>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</si>
  <si>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</si>
  <si>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</si>
  <si>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</si>
  <si>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</si>
  <si>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</si>
  <si>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</si>
  <si>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</si>
  <si>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</si>
  <si>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</si>
  <si>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</si>
  <si>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</si>
  <si>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</si>
  <si>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</si>
  <si>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</si>
  <si>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</si>
  <si>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</si>
  <si>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</si>
  <si>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</si>
  <si>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</si>
  <si>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</si>
  <si>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</si>
  <si>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</si>
  <si>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</si>
  <si>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</si>
  <si>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</si>
  <si>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</si>
  <si>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</si>
  <si>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</si>
  <si>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</si>
  <si>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</si>
  <si>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</si>
  <si>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</si>
  <si>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</si>
  <si>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</si>
  <si>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</si>
  <si>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</si>
  <si>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</si>
  <si>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</si>
  <si>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</si>
  <si>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</si>
  <si>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</si>
  <si>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</si>
  <si>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</si>
  <si>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</si>
  <si>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</si>
  <si>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</si>
  <si>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</si>
  <si>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</si>
  <si>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</si>
  <si>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</si>
  <si>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</si>
  <si>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</si>
  <si>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</si>
  <si>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</si>
  <si>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</si>
  <si>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</si>
  <si>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</si>
  <si>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</si>
  <si>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</si>
  <si>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</si>
  <si>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</si>
  <si>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</si>
  <si>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</si>
  <si>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</si>
  <si>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</si>
  <si>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</si>
  <si>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</si>
  <si>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</si>
  <si>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</si>
  <si>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</si>
  <si>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</si>
  <si>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</si>
  <si>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</si>
  <si>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</si>
  <si>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</si>
  <si>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</si>
  <si>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</si>
  <si>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</si>
  <si>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</si>
  <si>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</si>
  <si>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</si>
  <si>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</si>
  <si>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</si>
  <si>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</si>
  <si>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</si>
  <si>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</si>
  <si>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</si>
  <si>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</si>
  <si>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</si>
  <si>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</si>
  <si>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</si>
  <si>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</si>
  <si>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</si>
  <si>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</si>
  <si>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</si>
  <si>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532404</t>
  </si>
  <si>
    <t>INE856B01023</t>
  </si>
  <si>
    <t>SAVEN TECHNOLOGIES LIMITED</t>
  </si>
  <si>
    <t>30-09-2022</t>
  </si>
  <si>
    <t>J V NRUPENDER RAO</t>
  </si>
  <si>
    <t>ACDPJ5615R</t>
  </si>
  <si>
    <t>J. RAJYALAKSHMI</t>
  </si>
  <si>
    <t>ACDPJ5614Q</t>
  </si>
  <si>
    <t>J. AVANTI RAO</t>
  </si>
  <si>
    <t>ADVPJ6062H</t>
  </si>
  <si>
    <t>ADITYA NARSING RAO</t>
  </si>
  <si>
    <t>ADVPJ6046K</t>
  </si>
  <si>
    <t>SABBIR KUTBUDDIN KHANSAHEB</t>
  </si>
  <si>
    <t>AMIPK5122D</t>
  </si>
  <si>
    <t>RAMASWAMYREDDY  PEDINEKALUVA</t>
  </si>
  <si>
    <t>ARAPP6333N</t>
  </si>
  <si>
    <t>PRAFULLA JAGANNATH DEVADIGA</t>
  </si>
  <si>
    <t>AEPPD4846J</t>
  </si>
  <si>
    <t>KUTBUDDIN KHANSAHEB</t>
  </si>
  <si>
    <t>AMIPK5123C</t>
  </si>
  <si>
    <t>VARANASI  HEMALATHA</t>
  </si>
  <si>
    <t>ACNPH1064L</t>
  </si>
  <si>
    <t>RHEA DIPAK SHAH</t>
  </si>
  <si>
    <t>BJHPS9599H</t>
  </si>
  <si>
    <t>060068073086032105100061084069088084066076079067075032099111110116101110116069100105116097098108101061116114117101032115116121108101061034072069073071072084058032049048048037059032087073068084072058032049048048037034062013010060068073086062083104097114101104111108100105110103032111102032073110100101112101110100101110116032068105114101099116111114115046060047068073086062060047068073086062</t>
  </si>
  <si>
    <t>DHARI MOHAMMAD AL ROOMI</t>
  </si>
  <si>
    <t>ZZZZZ9999Z</t>
  </si>
  <si>
    <t>060068073086032105100061084069088084066076079067075032099111110116101110116069100105116097098108101061116114117101032115116121108101061034072069073071072084058032049048048037059032087073068084072058032049048048037034062013010060068073086062060070079078084032115105122101061049032102097099101061034084105109101115032078101119032082111109097110034062060070079078084032115105122101061049032102097099101061034084105109101115032078101119032082111109097110034062013010060080062077114046032068104097114105032077111104097109109097100032065108032082111111109105032105115032097032070111114101105103110032073110100105118105100117097108046060047080062060047070079078084062060047070079078084062060047068073086062060047068073086062</t>
  </si>
  <si>
    <t>06006807308603210510006108406908808406607607906707503209911111011610111011606910010511609709810810106111611411710103211511612110810106103407206907307107208405803204904804803705903208707306808407205803204904804803703406206007007907808403211510512210106104903210209709910106103408410510910111503207810111903208211110909711003406206007007907808403211510512210106104903210209709910106103408410510910111503207810111903208211110909711003406201301006008003209710810510311006110810110211606208511010010111403211610410103209909711610110311111412104508011709810810509903208310409711410110411110810010511010304403207811111004507311011511610511611711610511111011504507808207311503208210111209711611410509709810810103209711010003207808207311503207811111004503208210111209711611410509709810810103209711410103211510411111911003211711010010111403211610410103210410109710010511010303207811111004508210111510510010111011603207311010010509711003204007808207311504104606004708006206004707007907808406206004707007907808406201301006006807308606206004706807308606206004706807308606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</si>
</sst>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
      <sz val="11"/>
      <color theme="0"/>
      <name val="Calibri"/>
      <family val="2"/>
    </font>
    <font>
      <b/>
      <sz val="12"/>
      <color theme="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style="thin"/>
      <bottom style="thin">
        <color theme="4" tint="0.39998000860214233"/>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640">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1"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46" xfId="0" applyFont="1" applyBorder="1" applyAlignment="1">
      <alignment horizontal="center" vertical="center"/>
    </xf>
    <xf numFmtId="0" fontId="3" fillId="0" borderId="47" xfId="20" applyFill="1" applyBorder="1" applyAlignment="1">
      <alignment horizontal="left" vertical="center" indent="1"/>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2" fontId="0" fillId="5" borderId="1" xfId="0" applyNumberFormat="1" applyFont="1" applyFill="1" applyBorder="1" applyAlignment="1">
      <alignment horizontal="center" vertical="center" wrapTex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2" fontId="0" fillId="5" borderId="1" xfId="0" applyNumberFormat="1" applyFont="1" applyFill="1" applyBorder="1" applyAlignment="1">
      <alignment horizontal="center" vertical="center" wrapTex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pplyProtection="1">
      <alignment horizontal="center" vertical="center" wrapText="1"/>
      <protection/>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Border="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0" fontId="0" fillId="0" borderId="0" xfId="0" applyFill="1" applyProtection="1">
      <protection/>
    </xf>
    <xf numFmtId="0" fontId="38"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2" fontId="0" fillId="0" borderId="0" xfId="0" applyNumberFormat="1" applyFill="1" applyBorder="1" applyAlignment="1" applyProtection="1">
      <alignment horizontal="center" vertic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horizontal="center" vertical="center"/>
      <protection/>
    </xf>
    <xf numFmtId="0" fontId="3" fillId="7" borderId="0" xfId="20" applyFill="1" applyAlignment="1">
      <alignment wrapText="1"/>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2" borderId="1" xfId="0" applyFill="1" applyBorder="1" applyAlignment="1" applyProtection="1">
      <alignment horizontal="right"/>
      <protection/>
    </xf>
    <xf numFmtId="164" fontId="0" fillId="11" borderId="1" xfId="0" applyNumberFormat="1" applyFill="1" applyBorder="1" applyAlignment="1" applyProtection="1">
      <alignment horizontal="right"/>
      <protection hidden="1"/>
    </xf>
    <xf numFmtId="0" fontId="0" fillId="9" borderId="1" xfId="0" applyFill="1" applyBorder="1" applyAlignment="1" applyProtection="1">
      <alignment horizontal="left"/>
      <protection locked="0"/>
    </xf>
    <xf numFmtId="2" fontId="0" fillId="9" borderId="8" xfId="0" applyNumberFormat="1" applyFill="1" applyBorder="1" applyAlignment="1" applyProtection="1">
      <alignment horizontal="center" vertical="center"/>
      <protection locked="0"/>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3" xfId="22" applyNumberFormat="1"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2" fontId="0" fillId="5" borderId="1" xfId="18" applyNumberFormat="1"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59" xfId="0" applyFont="1" applyFill="1" applyBorder="1" applyAlignment="1">
      <alignment horizontal="center" vertical="center"/>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0" fontId="2" fillId="5" borderId="11" xfId="0" applyFont="1" applyFill="1" applyBorder="1" applyAlignment="1">
      <alignment horizontal="right" wrapText="1"/>
    </xf>
    <xf numFmtId="0" fontId="2" fillId="7" borderId="27" xfId="0" applyFont="1" applyFill="1" applyBorder="1" applyAlignment="1">
      <alignment horizontal="left" vertical="center"/>
    </xf>
    <xf numFmtId="0" fontId="2" fillId="7" borderId="0" xfId="0" applyFont="1" applyFill="1" applyBorder="1" applyAlignment="1">
      <alignment horizontal="left" vertical="center"/>
    </xf>
    <xf numFmtId="0" fontId="2" fillId="7" borderId="35"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4" fontId="0" fillId="5" borderId="32" xfId="0" applyNumberFormat="1" applyFill="1" applyBorder="1" applyAlignment="1" applyProtection="1">
      <alignment horizontal="center" vertical="center"/>
      <protection/>
    </xf>
    <xf numFmtId="4" fontId="0" fillId="5" borderId="59" xfId="0" applyNumberFormat="1" applyFill="1" applyBorder="1" applyAlignment="1" applyProtection="1">
      <alignment horizontal="center" vertical="center"/>
      <protection/>
    </xf>
    <xf numFmtId="0" fontId="0" fillId="11" borderId="27" xfId="0" applyFill="1" applyBorder="1" applyAlignment="1">
      <alignment horizontal="center"/>
    </xf>
    <xf numFmtId="0" fontId="0" fillId="11" borderId="0" xfId="0" applyFill="1" applyBorder="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Border="1" applyAlignment="1">
      <alignment horizontal="center"/>
    </xf>
    <xf numFmtId="0" fontId="0" fillId="18" borderId="35" xfId="0" applyFill="1" applyBorder="1" applyAlignment="1">
      <alignment horizontal="center"/>
    </xf>
    <xf numFmtId="0" fontId="0" fillId="5" borderId="1" xfId="0" applyFont="1" applyFill="1" applyBorder="1" applyAlignment="1">
      <alignment horizontal="center" vertical="center" wrapText="1"/>
    </xf>
    <xf numFmtId="1" fontId="0" fillId="5" borderId="1" xfId="0" applyNumberFormat="1"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2" fillId="5" borderId="11" xfId="0" applyFont="1" applyFill="1" applyBorder="1" applyAlignment="1">
      <alignment horizontal="right"/>
    </xf>
    <xf numFmtId="0" fontId="0" fillId="5" borderId="14"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33" xfId="0" applyFont="1" applyFill="1" applyBorder="1" applyAlignment="1">
      <alignment horizontal="center" vertical="center"/>
    </xf>
    <xf numFmtId="0" fontId="2" fillId="9" borderId="38" xfId="0" applyFont="1" applyFill="1" applyBorder="1" applyAlignment="1">
      <alignment horizontal="center" vertical="center"/>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ont="1" applyFill="1" applyBorder="1" applyAlignment="1">
      <alignment horizontal="center" vertical="center" wrapText="1"/>
    </xf>
    <xf numFmtId="1" fontId="0" fillId="5" borderId="58" xfId="0" applyNumberFormat="1" applyFont="1" applyFill="1" applyBorder="1" applyAlignment="1">
      <alignment horizontal="center" vertical="center" wrapText="1"/>
    </xf>
    <xf numFmtId="1" fontId="0" fillId="5" borderId="33" xfId="0" applyNumberFormat="1" applyFon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0" fillId="5" borderId="14" xfId="0"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0" fillId="5" borderId="3" xfId="0" applyFill="1" applyBorder="1" applyAlignment="1">
      <alignment horizontal="center" vertical="center" wrapText="1"/>
    </xf>
    <xf numFmtId="0" fontId="37"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pplyProtection="1">
      <alignment horizontal="center" vertical="center" wrapText="1"/>
      <protection/>
    </xf>
    <xf numFmtId="0" fontId="38" fillId="3" borderId="3" xfId="0" applyFont="1" applyFill="1" applyBorder="1" applyAlignment="1" applyProtection="1">
      <alignment horizontal="center" vertical="center" wrapText="1"/>
      <protection/>
    </xf>
    <xf numFmtId="0" fontId="38" fillId="3" borderId="9"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2" xfId="0" applyBorder="1" applyAlignment="1" applyProtection="1">
      <alignment horizontal="left" vertical="top" wrapText="1" indent="1"/>
      <protection/>
    </xf>
    <xf numFmtId="0" fontId="0" fillId="0" borderId="3" xfId="0" applyBorder="1" applyAlignment="1" applyProtection="1">
      <alignment horizontal="left" vertical="top" wrapText="1" indent="1"/>
      <protection/>
    </xf>
    <xf numFmtId="0" fontId="0" fillId="0" borderId="9" xfId="0" applyBorder="1" applyAlignment="1" applyProtection="1">
      <alignment horizontal="left" vertical="top" wrapText="1" indent="1"/>
      <protection/>
    </xf>
    <xf numFmtId="0" fontId="0" fillId="20" borderId="14" xfId="0" applyFont="1"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14</xdr:row>
          <xdr:rowOff>66675</xdr:rowOff>
        </xdr:from>
        <xdr:to>
          <xdr:col>23</xdr:col>
          <xdr:colOff>1314450</xdr:colOff>
          <xdr:row>14</xdr:row>
          <xdr:rowOff>266700</xdr:rowOff>
        </xdr:to>
        <xdr:sp macro="" textlink="">
          <xdr:nvSpPr>
            <xdr:cNvPr id="25601" name="Button 1" hidden="1">
              <a:extLst xmlns:a="http://schemas.openxmlformats.org/drawingml/2006/main">
                <a:ext uri="{63B3BB69-23CF-44E3-9099-C40C66FF867C}">
                  <a14:compatExt spid="_x0000_s2560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14</xdr:row>
          <xdr:rowOff>66675</xdr:rowOff>
        </xdr:from>
        <xdr:to>
          <xdr:col>23</xdr:col>
          <xdr:colOff>1314450</xdr:colOff>
          <xdr:row>14</xdr:row>
          <xdr:rowOff>266700</xdr:rowOff>
        </xdr:to>
        <xdr:sp macro="" textlink="">
          <xdr:nvSpPr>
            <xdr:cNvPr id="46081" name="Button 1" hidden="1">
              <a:extLst xmlns:a="http://schemas.openxmlformats.org/drawingml/2006/main">
                <a:ext uri="{63B3BB69-23CF-44E3-9099-C40C66FF867C}">
                  <a14:compatExt spid="_x0000_s460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15</xdr:row>
          <xdr:rowOff>66675</xdr:rowOff>
        </xdr:from>
        <xdr:to>
          <xdr:col>23</xdr:col>
          <xdr:colOff>1314450</xdr:colOff>
          <xdr:row>15</xdr:row>
          <xdr:rowOff>266700</xdr:rowOff>
        </xdr:to>
        <xdr:sp macro="" textlink="">
          <xdr:nvSpPr>
            <xdr:cNvPr id="46082" name="Button 2" hidden="1">
              <a:extLst xmlns:a="http://schemas.openxmlformats.org/drawingml/2006/main">
                <a:ext uri="{63B3BB69-23CF-44E3-9099-C40C66FF867C}">
                  <a14:compatExt spid="_x0000_s4608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14</xdr:row>
          <xdr:rowOff>66675</xdr:rowOff>
        </xdr:from>
        <xdr:to>
          <xdr:col>23</xdr:col>
          <xdr:colOff>1314450</xdr:colOff>
          <xdr:row>14</xdr:row>
          <xdr:rowOff>266700</xdr:rowOff>
        </xdr:to>
        <xdr:sp macro="" textlink="">
          <xdr:nvSpPr>
            <xdr:cNvPr id="47105" name="Button 1" hidden="1">
              <a:extLst xmlns:a="http://schemas.openxmlformats.org/drawingml/2006/main">
                <a:ext uri="{63B3BB69-23CF-44E3-9099-C40C66FF867C}">
                  <a14:compatExt spid="_x0000_s4710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15</xdr:row>
          <xdr:rowOff>66675</xdr:rowOff>
        </xdr:from>
        <xdr:to>
          <xdr:col>23</xdr:col>
          <xdr:colOff>1314450</xdr:colOff>
          <xdr:row>15</xdr:row>
          <xdr:rowOff>266700</xdr:rowOff>
        </xdr:to>
        <xdr:sp macro="" textlink="">
          <xdr:nvSpPr>
            <xdr:cNvPr id="47106" name="Button 2" hidden="1">
              <a:extLst xmlns:a="http://schemas.openxmlformats.org/drawingml/2006/main">
                <a:ext uri="{63B3BB69-23CF-44E3-9099-C40C66FF867C}">
                  <a14:compatExt spid="_x0000_s4710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16</xdr:row>
          <xdr:rowOff>66675</xdr:rowOff>
        </xdr:from>
        <xdr:to>
          <xdr:col>23</xdr:col>
          <xdr:colOff>1314450</xdr:colOff>
          <xdr:row>16</xdr:row>
          <xdr:rowOff>266700</xdr:rowOff>
        </xdr:to>
        <xdr:sp macro="" textlink="">
          <xdr:nvSpPr>
            <xdr:cNvPr id="47107" name="Button 3" hidden="1">
              <a:extLst xmlns:a="http://schemas.openxmlformats.org/drawingml/2006/main">
                <a:ext uri="{63B3BB69-23CF-44E3-9099-C40C66FF867C}">
                  <a14:compatExt spid="_x0000_s4710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66675</xdr:colOff>
          <xdr:row>17</xdr:row>
          <xdr:rowOff>66675</xdr:rowOff>
        </xdr:from>
        <xdr:to>
          <xdr:col>23</xdr:col>
          <xdr:colOff>1314450</xdr:colOff>
          <xdr:row>17</xdr:row>
          <xdr:rowOff>266700</xdr:rowOff>
        </xdr:to>
        <xdr:sp macro="" textlink="">
          <xdr:nvSpPr>
            <xdr:cNvPr id="47108" name="Button 4" hidden="1">
              <a:extLst xmlns:a="http://schemas.openxmlformats.org/drawingml/2006/main">
                <a:ext uri="{63B3BB69-23CF-44E3-9099-C40C66FF867C}">
                  <a14:compatExt spid="_x0000_s4710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508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890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9271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653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95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95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14</xdr:row>
          <xdr:rowOff>66675</xdr:rowOff>
        </xdr:from>
        <xdr:to>
          <xdr:col>25</xdr:col>
          <xdr:colOff>1314450</xdr:colOff>
          <xdr:row>14</xdr:row>
          <xdr:rowOff>266700</xdr:rowOff>
        </xdr:to>
        <xdr:sp macro="" textlink="">
          <xdr:nvSpPr>
            <xdr:cNvPr id="51201" name="Button 1" hidden="1">
              <a:extLst xmlns:a="http://schemas.openxmlformats.org/drawingml/2006/main">
                <a:ext uri="{63B3BB69-23CF-44E3-9099-C40C66FF867C}">
                  <a14:compatExt spid="_x0000_s5120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15</xdr:row>
          <xdr:rowOff>66675</xdr:rowOff>
        </xdr:from>
        <xdr:to>
          <xdr:col>25</xdr:col>
          <xdr:colOff>1314450</xdr:colOff>
          <xdr:row>15</xdr:row>
          <xdr:rowOff>266700</xdr:rowOff>
        </xdr:to>
        <xdr:sp macro="" textlink="">
          <xdr:nvSpPr>
            <xdr:cNvPr id="51202" name="Button 2" hidden="1">
              <a:extLst xmlns:a="http://schemas.openxmlformats.org/drawingml/2006/main">
                <a:ext uri="{63B3BB69-23CF-44E3-9099-C40C66FF867C}">
                  <a14:compatExt spid="_x0000_s5120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16</xdr:row>
          <xdr:rowOff>66675</xdr:rowOff>
        </xdr:from>
        <xdr:to>
          <xdr:col>25</xdr:col>
          <xdr:colOff>1314450</xdr:colOff>
          <xdr:row>16</xdr:row>
          <xdr:rowOff>266700</xdr:rowOff>
        </xdr:to>
        <xdr:sp macro="" textlink="">
          <xdr:nvSpPr>
            <xdr:cNvPr id="51203" name="Button 3" hidden="1">
              <a:extLst xmlns:a="http://schemas.openxmlformats.org/drawingml/2006/main">
                <a:ext uri="{63B3BB69-23CF-44E3-9099-C40C66FF867C}">
                  <a14:compatExt spid="_x0000_s5120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000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000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14</xdr:row>
          <xdr:rowOff>66675</xdr:rowOff>
        </xdr:from>
        <xdr:to>
          <xdr:col>25</xdr:col>
          <xdr:colOff>1314450</xdr:colOff>
          <xdr:row>14</xdr:row>
          <xdr:rowOff>266700</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15</xdr:row>
          <xdr:rowOff>66675</xdr:rowOff>
        </xdr:from>
        <xdr:to>
          <xdr:col>25</xdr:col>
          <xdr:colOff>1314450</xdr:colOff>
          <xdr:row>15</xdr:row>
          <xdr:rowOff>266700</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16</xdr:row>
          <xdr:rowOff>66675</xdr:rowOff>
        </xdr:from>
        <xdr:to>
          <xdr:col>25</xdr:col>
          <xdr:colOff>1314450</xdr:colOff>
          <xdr:row>16</xdr:row>
          <xdr:rowOff>266700</xdr:rowOff>
        </xdr:to>
        <xdr:sp macro="" textlink="">
          <xdr:nvSpPr>
            <xdr:cNvPr id="6147" name="Button 3" hidden="1">
              <a:extLst xmlns:a="http://schemas.openxmlformats.org/drawingml/2006/main">
                <a:ext uri="{63B3BB69-23CF-44E3-9099-C40C66FF867C}">
                  <a14:compatExt spid="_x0000_s61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66675</xdr:colOff>
          <xdr:row>17</xdr:row>
          <xdr:rowOff>66675</xdr:rowOff>
        </xdr:from>
        <xdr:to>
          <xdr:col>25</xdr:col>
          <xdr:colOff>1314450</xdr:colOff>
          <xdr:row>17</xdr:row>
          <xdr:rowOff>266700</xdr:rowOff>
        </xdr:to>
        <xdr:sp macro="" textlink="">
          <xdr:nvSpPr>
            <xdr:cNvPr id="6148" name="Button 4" hidden="1">
              <a:extLst xmlns:a="http://schemas.openxmlformats.org/drawingml/2006/main">
                <a:ext uri="{63B3BB69-23CF-44E3-9099-C40C66FF867C}">
                  <a14:compatExt spid="_x0000_s61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3" Type="http://schemas.openxmlformats.org/officeDocument/2006/relationships/ctrlProp" Target="../ctrlProps/ctrlProp5.xml" /><Relationship Id="rId1" Type="http://schemas.openxmlformats.org/officeDocument/2006/relationships/vmlDrawing" Target="../drawings/vmlDrawing2.vml" /><Relationship Id="rId2"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4" Type="http://schemas.openxmlformats.org/officeDocument/2006/relationships/ctrlProp" Target="../ctrlProps/ctrlProp7.xml" /><Relationship Id="rId3" Type="http://schemas.openxmlformats.org/officeDocument/2006/relationships/ctrlProp" Target="../ctrlProps/ctrlProp6.xml" /><Relationship Id="rId1" Type="http://schemas.openxmlformats.org/officeDocument/2006/relationships/vmlDrawing" Target="../drawings/vmlDrawing3.vml" /><Relationship Id="rId2"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6" Type="http://schemas.openxmlformats.org/officeDocument/2006/relationships/ctrlProp" Target="../ctrlProps/ctrlProp11.xml" /><Relationship Id="rId3" Type="http://schemas.openxmlformats.org/officeDocument/2006/relationships/ctrlProp" Target="../ctrlProps/ctrlProp8.xml" /><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vmlDrawing" Target="../drawings/vmlDrawing4.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6" Type="http://schemas.openxmlformats.org/officeDocument/2006/relationships/ctrlProp" Target="../ctrlProps/ctrlProp14.xml" /><Relationship Id="rId5" Type="http://schemas.openxmlformats.org/officeDocument/2006/relationships/ctrlProp" Target="../ctrlProps/ctrlProp13.xml" /><Relationship Id="rId4" Type="http://schemas.openxmlformats.org/officeDocument/2006/relationships/ctrlProp" Target="../ctrlProps/ctrlProp12.xml" /><Relationship Id="rId1" Type="http://schemas.openxmlformats.org/officeDocument/2006/relationships/vmlDrawing" Target="../drawings/vmlDrawing5.vml" /><Relationship Id="rId2" Type="http://schemas.openxmlformats.org/officeDocument/2006/relationships/drawing" Target="../drawings/drawing50.xml" /><Relationship Id="rId3"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6" Type="http://schemas.openxmlformats.org/officeDocument/2006/relationships/ctrlProp" Target="../ctrlProps/ctrlProp3.xml" /><Relationship Id="rId7" Type="http://schemas.openxmlformats.org/officeDocument/2006/relationships/ctrlProp" Target="../ctrlProps/ctrlProp4.xml" /><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D2:J63"/>
  <sheetViews>
    <sheetView showGridLines="0" workbookViewId="0" topLeftCell="A25">
      <selection activeCell="E6" sqref="E6:I6"/>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48"/>
    </row>
    <row r="3" ht="15">
      <c r="I3" s="248"/>
    </row>
    <row r="4" ht="15">
      <c r="I4" s="248"/>
    </row>
    <row r="5" ht="15">
      <c r="I5" s="248"/>
    </row>
    <row r="6" spans="5:9" ht="15">
      <c r="E6" s="475" t="s">
        <v>396</v>
      </c>
      <c r="F6" s="476"/>
      <c r="G6" s="476"/>
      <c r="H6" s="476"/>
      <c r="I6" s="477"/>
    </row>
    <row r="7" spans="5:9" ht="15">
      <c r="E7" s="249" t="s">
        <v>397</v>
      </c>
      <c r="F7" s="478" t="s">
        <v>398</v>
      </c>
      <c r="G7" s="479"/>
      <c r="H7" s="479"/>
      <c r="I7" s="480"/>
    </row>
    <row r="8" spans="5:9" ht="15">
      <c r="E8" s="249" t="s">
        <v>399</v>
      </c>
      <c r="F8" s="478" t="s">
        <v>400</v>
      </c>
      <c r="G8" s="481"/>
      <c r="H8" s="481"/>
      <c r="I8" s="482"/>
    </row>
    <row r="9" spans="5:9" ht="15">
      <c r="E9" s="249" t="s">
        <v>401</v>
      </c>
      <c r="F9" s="478" t="s">
        <v>402</v>
      </c>
      <c r="G9" s="481"/>
      <c r="H9" s="481"/>
      <c r="I9" s="482"/>
    </row>
    <row r="10" spans="5:9" ht="15">
      <c r="E10" s="249" t="s">
        <v>403</v>
      </c>
      <c r="F10" s="478" t="s">
        <v>583</v>
      </c>
      <c r="G10" s="481"/>
      <c r="H10" s="481"/>
      <c r="I10" s="482"/>
    </row>
    <row r="11" spans="5:9" ht="15">
      <c r="E11" s="249" t="s">
        <v>582</v>
      </c>
      <c r="F11" s="478" t="s">
        <v>431</v>
      </c>
      <c r="G11" s="481"/>
      <c r="H11" s="481"/>
      <c r="I11" s="482"/>
    </row>
    <row r="12" spans="5:9" ht="15">
      <c r="E12" s="249" t="s">
        <v>586</v>
      </c>
      <c r="F12" s="478" t="s">
        <v>587</v>
      </c>
      <c r="G12" s="481"/>
      <c r="H12" s="481"/>
      <c r="I12" s="482"/>
    </row>
    <row r="13" ht="15">
      <c r="I13" s="248"/>
    </row>
    <row r="14" ht="15">
      <c r="I14" s="248"/>
    </row>
    <row r="15" spans="4:10" ht="15">
      <c r="D15" s="483" t="s">
        <v>404</v>
      </c>
      <c r="E15" s="484"/>
      <c r="F15" s="484"/>
      <c r="G15" s="484"/>
      <c r="H15" s="484"/>
      <c r="I15" s="484"/>
      <c r="J15" s="485"/>
    </row>
    <row r="16" spans="4:10" ht="27.75" customHeight="1">
      <c r="D16" s="486" t="s">
        <v>405</v>
      </c>
      <c r="E16" s="486"/>
      <c r="F16" s="486"/>
      <c r="G16" s="486"/>
      <c r="H16" s="486"/>
      <c r="I16" s="486"/>
      <c r="J16" s="486"/>
    </row>
    <row r="17" spans="4:10" ht="45" customHeight="1">
      <c r="D17" s="487" t="s">
        <v>406</v>
      </c>
      <c r="E17" s="487"/>
      <c r="F17" s="487"/>
      <c r="G17" s="487"/>
      <c r="H17" s="487"/>
      <c r="I17" s="487"/>
      <c r="J17" s="487"/>
    </row>
    <row r="18" spans="4:10" ht="15">
      <c r="D18" s="250"/>
      <c r="E18" s="250"/>
      <c r="F18" s="250"/>
      <c r="G18" s="250"/>
      <c r="H18" s="250"/>
      <c r="I18" s="251"/>
      <c r="J18" s="250"/>
    </row>
    <row r="19" ht="15">
      <c r="I19" s="248"/>
    </row>
    <row r="20" spans="4:10" ht="15.75">
      <c r="D20" s="466" t="s">
        <v>407</v>
      </c>
      <c r="E20" s="467"/>
      <c r="F20" s="467"/>
      <c r="G20" s="467"/>
      <c r="H20" s="467"/>
      <c r="I20" s="467"/>
      <c r="J20" s="468"/>
    </row>
    <row r="21" spans="4:10" ht="18" customHeight="1">
      <c r="D21" s="488" t="s">
        <v>408</v>
      </c>
      <c r="E21" s="489"/>
      <c r="F21" s="489"/>
      <c r="G21" s="489"/>
      <c r="H21" s="489"/>
      <c r="I21" s="489"/>
      <c r="J21" s="490"/>
    </row>
    <row r="22" spans="4:10" ht="16.5" customHeight="1">
      <c r="D22" s="491" t="s">
        <v>409</v>
      </c>
      <c r="E22" s="492"/>
      <c r="F22" s="492"/>
      <c r="G22" s="492"/>
      <c r="H22" s="492"/>
      <c r="I22" s="492"/>
      <c r="J22" s="493"/>
    </row>
    <row r="23" spans="4:10" ht="16.5" customHeight="1">
      <c r="D23" s="452" t="s">
        <v>410</v>
      </c>
      <c r="E23" s="453"/>
      <c r="F23" s="453"/>
      <c r="G23" s="453"/>
      <c r="H23" s="453"/>
      <c r="I23" s="453"/>
      <c r="J23" s="454"/>
    </row>
    <row r="24" spans="4:10" ht="18.75" customHeight="1">
      <c r="D24" s="452" t="s">
        <v>411</v>
      </c>
      <c r="E24" s="453"/>
      <c r="F24" s="453"/>
      <c r="G24" s="453"/>
      <c r="H24" s="453"/>
      <c r="I24" s="453"/>
      <c r="J24" s="454"/>
    </row>
    <row r="25" spans="4:10" ht="28.5" customHeight="1">
      <c r="D25" s="455" t="s">
        <v>412</v>
      </c>
      <c r="E25" s="456"/>
      <c r="F25" s="456"/>
      <c r="G25" s="456"/>
      <c r="H25" s="456"/>
      <c r="I25" s="456"/>
      <c r="J25" s="457"/>
    </row>
    <row r="26" ht="15">
      <c r="I26" s="248"/>
    </row>
    <row r="27" ht="15">
      <c r="I27" s="248"/>
    </row>
    <row r="28" spans="4:10" ht="15.75">
      <c r="D28" s="472" t="s">
        <v>413</v>
      </c>
      <c r="E28" s="473"/>
      <c r="F28" s="473"/>
      <c r="G28" s="473"/>
      <c r="H28" s="473"/>
      <c r="I28" s="473"/>
      <c r="J28" s="474"/>
    </row>
    <row r="29" spans="4:10" ht="15">
      <c r="D29" s="252">
        <v>1</v>
      </c>
      <c r="E29" s="464" t="s">
        <v>414</v>
      </c>
      <c r="F29" s="465"/>
      <c r="G29" s="465"/>
      <c r="H29" s="465"/>
      <c r="I29" s="465"/>
      <c r="J29" s="255" t="s">
        <v>415</v>
      </c>
    </row>
    <row r="30" spans="4:10" ht="15">
      <c r="D30" s="252">
        <v>2</v>
      </c>
      <c r="E30" s="464" t="s">
        <v>432</v>
      </c>
      <c r="F30" s="465"/>
      <c r="G30" s="465"/>
      <c r="H30" s="465"/>
      <c r="I30" s="465"/>
      <c r="J30" s="255" t="s">
        <v>432</v>
      </c>
    </row>
    <row r="31" spans="4:10" ht="15">
      <c r="D31" s="252">
        <v>3</v>
      </c>
      <c r="E31" s="464" t="s">
        <v>433</v>
      </c>
      <c r="F31" s="465"/>
      <c r="G31" s="465"/>
      <c r="H31" s="465"/>
      <c r="I31" s="465"/>
      <c r="J31" s="255" t="s">
        <v>433</v>
      </c>
    </row>
    <row r="32" spans="4:10" ht="15">
      <c r="D32" s="252">
        <v>4</v>
      </c>
      <c r="E32" s="464" t="s">
        <v>434</v>
      </c>
      <c r="F32" s="465"/>
      <c r="G32" s="465"/>
      <c r="H32" s="465"/>
      <c r="I32" s="465"/>
      <c r="J32" s="255" t="s">
        <v>434</v>
      </c>
    </row>
    <row r="33" spans="4:10" ht="15">
      <c r="D33" s="252">
        <v>5</v>
      </c>
      <c r="E33" s="464" t="s">
        <v>848</v>
      </c>
      <c r="F33" s="465"/>
      <c r="G33" s="465"/>
      <c r="H33" s="465"/>
      <c r="I33" s="465"/>
      <c r="J33" s="255" t="s">
        <v>848</v>
      </c>
    </row>
    <row r="34" spans="4:10" ht="15">
      <c r="D34" s="253"/>
      <c r="E34" s="253"/>
      <c r="F34" s="253"/>
      <c r="G34" s="253"/>
      <c r="H34" s="253"/>
      <c r="I34" s="254"/>
      <c r="J34" s="253"/>
    </row>
    <row r="35" spans="4:10" ht="15">
      <c r="D35" s="253"/>
      <c r="E35" s="253"/>
      <c r="F35" s="253"/>
      <c r="G35" s="253"/>
      <c r="H35" s="253"/>
      <c r="I35" s="254"/>
      <c r="J35" s="253"/>
    </row>
    <row r="36" spans="4:10" ht="15.75">
      <c r="D36" s="466" t="s">
        <v>580</v>
      </c>
      <c r="E36" s="467"/>
      <c r="F36" s="467"/>
      <c r="G36" s="467"/>
      <c r="H36" s="467"/>
      <c r="I36" s="467"/>
      <c r="J36" s="468"/>
    </row>
    <row r="37" spans="4:10" ht="30" customHeight="1">
      <c r="D37" s="469" t="s">
        <v>581</v>
      </c>
      <c r="E37" s="470"/>
      <c r="F37" s="470"/>
      <c r="G37" s="470"/>
      <c r="H37" s="470"/>
      <c r="I37" s="470"/>
      <c r="J37" s="471"/>
    </row>
    <row r="38" spans="4:10" ht="15">
      <c r="D38" s="253"/>
      <c r="E38" s="253"/>
      <c r="F38" s="253"/>
      <c r="G38" s="253"/>
      <c r="H38" s="253"/>
      <c r="I38" s="254"/>
      <c r="J38" s="253"/>
    </row>
    <row r="39" spans="4:10" ht="15">
      <c r="D39" s="253"/>
      <c r="E39" s="253"/>
      <c r="F39" s="253"/>
      <c r="G39" s="253"/>
      <c r="H39" s="253"/>
      <c r="I39" s="254"/>
      <c r="J39" s="253"/>
    </row>
    <row r="40" ht="15">
      <c r="I40" s="248"/>
    </row>
    <row r="41" spans="4:10" ht="18" customHeight="1">
      <c r="D41" s="466" t="s">
        <v>584</v>
      </c>
      <c r="E41" s="467"/>
      <c r="F41" s="467"/>
      <c r="G41" s="467"/>
      <c r="H41" s="467"/>
      <c r="I41" s="467"/>
      <c r="J41" s="468"/>
    </row>
    <row r="42" spans="4:10" ht="60" customHeight="1">
      <c r="D42" s="498" t="s">
        <v>435</v>
      </c>
      <c r="E42" s="499"/>
      <c r="F42" s="499"/>
      <c r="G42" s="499"/>
      <c r="H42" s="499"/>
      <c r="I42" s="499"/>
      <c r="J42" s="500"/>
    </row>
    <row r="43" spans="4:10" ht="49.5" customHeight="1">
      <c r="D43" s="501" t="s">
        <v>416</v>
      </c>
      <c r="E43" s="502"/>
      <c r="F43" s="502"/>
      <c r="G43" s="502"/>
      <c r="H43" s="502"/>
      <c r="I43" s="502"/>
      <c r="J43" s="503"/>
    </row>
    <row r="44" spans="4:10" ht="53.25" customHeight="1">
      <c r="D44" s="501" t="s">
        <v>417</v>
      </c>
      <c r="E44" s="502"/>
      <c r="F44" s="502"/>
      <c r="G44" s="502"/>
      <c r="H44" s="502"/>
      <c r="I44" s="502"/>
      <c r="J44" s="503"/>
    </row>
    <row r="45" spans="4:10" ht="30" customHeight="1">
      <c r="D45" s="488" t="s">
        <v>418</v>
      </c>
      <c r="E45" s="504"/>
      <c r="F45" s="504"/>
      <c r="G45" s="504"/>
      <c r="H45" s="504"/>
      <c r="I45" s="504"/>
      <c r="J45" s="505"/>
    </row>
    <row r="46" spans="4:10" ht="56.25" customHeight="1">
      <c r="D46" s="458" t="s">
        <v>419</v>
      </c>
      <c r="E46" s="459"/>
      <c r="F46" s="459"/>
      <c r="G46" s="459"/>
      <c r="H46" s="459"/>
      <c r="I46" s="459"/>
      <c r="J46" s="460"/>
    </row>
    <row r="47" spans="4:10" ht="84.75" customHeight="1">
      <c r="D47" s="458" t="s">
        <v>420</v>
      </c>
      <c r="E47" s="459"/>
      <c r="F47" s="459"/>
      <c r="G47" s="459"/>
      <c r="H47" s="459"/>
      <c r="I47" s="459"/>
      <c r="J47" s="460"/>
    </row>
    <row r="48" spans="4:10" ht="61.5" customHeight="1">
      <c r="D48" s="461" t="s">
        <v>421</v>
      </c>
      <c r="E48" s="462"/>
      <c r="F48" s="462"/>
      <c r="G48" s="462"/>
      <c r="H48" s="462"/>
      <c r="I48" s="462"/>
      <c r="J48" s="463"/>
    </row>
    <row r="49" ht="15">
      <c r="I49" s="248"/>
    </row>
    <row r="50" ht="15">
      <c r="I50" s="248"/>
    </row>
    <row r="51" spans="4:10" ht="15.75">
      <c r="D51" s="472" t="s">
        <v>585</v>
      </c>
      <c r="E51" s="473"/>
      <c r="F51" s="473"/>
      <c r="G51" s="473"/>
      <c r="H51" s="473"/>
      <c r="I51" s="473"/>
      <c r="J51" s="474"/>
    </row>
    <row r="52" spans="4:10" ht="20.1" customHeight="1">
      <c r="D52" s="495" t="s">
        <v>422</v>
      </c>
      <c r="E52" s="495"/>
      <c r="F52" s="495"/>
      <c r="G52" s="495"/>
      <c r="H52" s="495"/>
      <c r="I52" s="495"/>
      <c r="J52" s="495"/>
    </row>
    <row r="53" spans="4:10" ht="20.1" customHeight="1">
      <c r="D53" s="495" t="s">
        <v>423</v>
      </c>
      <c r="E53" s="495"/>
      <c r="F53" s="495"/>
      <c r="G53" s="495"/>
      <c r="H53" s="495"/>
      <c r="I53" s="495"/>
      <c r="J53" s="495"/>
    </row>
    <row r="54" spans="4:10" ht="20.1" customHeight="1">
      <c r="D54" s="495" t="s">
        <v>424</v>
      </c>
      <c r="E54" s="495"/>
      <c r="F54" s="495"/>
      <c r="G54" s="495"/>
      <c r="H54" s="495"/>
      <c r="I54" s="495"/>
      <c r="J54" s="495"/>
    </row>
    <row r="55" spans="4:10" ht="42" customHeight="1">
      <c r="D55" s="495" t="s">
        <v>425</v>
      </c>
      <c r="E55" s="495"/>
      <c r="F55" s="495"/>
      <c r="G55" s="495"/>
      <c r="H55" s="495"/>
      <c r="I55" s="495"/>
      <c r="J55" s="495"/>
    </row>
    <row r="56" spans="4:10" ht="38.25" customHeight="1">
      <c r="D56" s="495" t="s">
        <v>426</v>
      </c>
      <c r="E56" s="495"/>
      <c r="F56" s="495"/>
      <c r="G56" s="495"/>
      <c r="H56" s="495"/>
      <c r="I56" s="495"/>
      <c r="J56" s="495"/>
    </row>
    <row r="57" spans="4:10" ht="38.25" customHeight="1">
      <c r="D57" s="496" t="s">
        <v>427</v>
      </c>
      <c r="E57" s="495"/>
      <c r="F57" s="495"/>
      <c r="G57" s="495"/>
      <c r="H57" s="495"/>
      <c r="I57" s="495"/>
      <c r="J57" s="495"/>
    </row>
    <row r="58" spans="4:10" ht="38.25" customHeight="1">
      <c r="D58" s="496" t="s">
        <v>428</v>
      </c>
      <c r="E58" s="495"/>
      <c r="F58" s="495"/>
      <c r="G58" s="495"/>
      <c r="H58" s="495"/>
      <c r="I58" s="495"/>
      <c r="J58" s="495"/>
    </row>
    <row r="59" spans="4:10" ht="25.5" customHeight="1">
      <c r="D59" s="497" t="s">
        <v>429</v>
      </c>
      <c r="E59" s="494"/>
      <c r="F59" s="494"/>
      <c r="G59" s="494"/>
      <c r="H59" s="494"/>
      <c r="I59" s="494"/>
      <c r="J59" s="494"/>
    </row>
    <row r="60" spans="4:10" ht="27.75" customHeight="1">
      <c r="D60" s="494" t="s">
        <v>430</v>
      </c>
      <c r="E60" s="494"/>
      <c r="F60" s="494"/>
      <c r="G60" s="494"/>
      <c r="H60" s="494"/>
      <c r="I60" s="494"/>
      <c r="J60" s="494"/>
    </row>
    <row r="61" ht="15">
      <c r="I61" s="248"/>
    </row>
    <row r="62" ht="15">
      <c r="I62" s="248"/>
    </row>
    <row r="63" ht="15">
      <c r="I63" s="248"/>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00390625" style="272" customWidth="1"/>
    <col min="31" max="16383" width="0.9921875" style="0" hidden="1" customWidth="1"/>
    <col min="16384" max="16384" width="2.28125" style="0" hidden="1" customWidth="1"/>
  </cols>
  <sheetData>
    <row r="1" spans="9:44" ht="15" hidden="1">
      <c r="I1">
        <v>0</v>
      </c>
      <c r="AC1"/>
      <c r="AD1"/>
      <c r="AR1" s="7"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s="7" t="s">
        <v>440</v>
      </c>
      <c r="AZ2" t="s">
        <v>461</v>
      </c>
      <c r="BA2" t="s">
        <v>462</v>
      </c>
    </row>
    <row r="3" spans="29:44" ht="15" hidden="1">
      <c r="AC3"/>
      <c r="AD3"/>
      <c r="AR3" s="7" t="s">
        <v>383</v>
      </c>
    </row>
    <row r="4" spans="29:44" ht="15" hidden="1">
      <c r="AC4"/>
      <c r="AD4"/>
      <c r="AR4" s="7" t="s">
        <v>335</v>
      </c>
    </row>
    <row r="5" spans="29:44" ht="15" hidden="1">
      <c r="AC5"/>
      <c r="AD5"/>
      <c r="AR5" s="7" t="s">
        <v>384</v>
      </c>
    </row>
    <row r="6" spans="29:44" ht="15" hidden="1">
      <c r="AC6"/>
      <c r="AD6"/>
      <c r="AR6" s="7" t="s">
        <v>343</v>
      </c>
    </row>
    <row r="7" spans="29:44" ht="15" customHeight="1">
      <c r="AC7"/>
      <c r="AD7"/>
      <c r="AR7" s="7"/>
    </row>
    <row r="8" spans="29:44" ht="15" customHeight="1">
      <c r="AC8"/>
      <c r="AD8"/>
      <c r="AR8" s="7"/>
    </row>
    <row r="9" spans="4:48" ht="29.25" customHeight="1">
      <c r="D9" s="605" t="s">
        <v>119</v>
      </c>
      <c r="E9" s="557" t="s">
        <v>34</v>
      </c>
      <c r="F9" s="557"/>
      <c r="G9" s="605" t="s">
        <v>118</v>
      </c>
      <c r="H9" s="557" t="s">
        <v>1</v>
      </c>
      <c r="I9" s="517" t="s">
        <v>368</v>
      </c>
      <c r="J9" s="557" t="s">
        <v>3</v>
      </c>
      <c r="K9" s="557" t="s">
        <v>4</v>
      </c>
      <c r="L9" s="557" t="s">
        <v>5</v>
      </c>
      <c r="M9" s="557" t="s">
        <v>6</v>
      </c>
      <c r="N9" s="557" t="s">
        <v>7</v>
      </c>
      <c r="O9" s="557" t="s">
        <v>8</v>
      </c>
      <c r="P9" s="557"/>
      <c r="Q9" s="557"/>
      <c r="R9" s="557"/>
      <c r="S9" s="557" t="s">
        <v>9</v>
      </c>
      <c r="T9" s="605" t="s">
        <v>447</v>
      </c>
      <c r="U9" s="605" t="s">
        <v>116</v>
      </c>
      <c r="V9" s="557" t="s">
        <v>89</v>
      </c>
      <c r="W9" s="557" t="s">
        <v>12</v>
      </c>
      <c r="X9" s="557"/>
      <c r="Y9" s="557" t="s">
        <v>13</v>
      </c>
      <c r="Z9" s="557"/>
      <c r="AA9" s="557" t="s">
        <v>14</v>
      </c>
      <c r="AB9" s="517" t="s">
        <v>441</v>
      </c>
      <c r="AC9" s="605" t="s">
        <v>459</v>
      </c>
      <c r="AD9"/>
      <c r="AR9" s="7"/>
      <c r="AV9" t="s">
        <v>34</v>
      </c>
    </row>
    <row r="10" spans="4:48" ht="31.5" customHeight="1">
      <c r="D10" s="603"/>
      <c r="E10" s="557"/>
      <c r="F10" s="557"/>
      <c r="G10" s="603"/>
      <c r="H10" s="557"/>
      <c r="I10" s="557"/>
      <c r="J10" s="557"/>
      <c r="K10" s="557"/>
      <c r="L10" s="557"/>
      <c r="M10" s="557"/>
      <c r="N10" s="557"/>
      <c r="O10" s="557" t="s">
        <v>15</v>
      </c>
      <c r="P10" s="557"/>
      <c r="Q10" s="557"/>
      <c r="R10" s="557" t="s">
        <v>16</v>
      </c>
      <c r="S10" s="557"/>
      <c r="T10" s="603"/>
      <c r="U10" s="603"/>
      <c r="V10" s="557"/>
      <c r="W10" s="557"/>
      <c r="X10" s="557"/>
      <c r="Y10" s="557"/>
      <c r="Z10" s="557"/>
      <c r="AA10" s="557"/>
      <c r="AB10" s="557"/>
      <c r="AC10" s="603"/>
      <c r="AD10"/>
      <c r="AR10" s="7"/>
      <c r="AV10" t="s">
        <v>379</v>
      </c>
    </row>
    <row r="11" spans="4:30" ht="78.75" customHeight="1">
      <c r="D11" s="604"/>
      <c r="E11" s="557"/>
      <c r="F11" s="557"/>
      <c r="G11" s="604"/>
      <c r="H11" s="557"/>
      <c r="I11" s="557"/>
      <c r="J11" s="557"/>
      <c r="K11" s="557"/>
      <c r="L11" s="557"/>
      <c r="M11" s="557"/>
      <c r="N11" s="557"/>
      <c r="O11" s="40" t="s">
        <v>17</v>
      </c>
      <c r="P11" s="40" t="s">
        <v>18</v>
      </c>
      <c r="Q11" s="40" t="s">
        <v>19</v>
      </c>
      <c r="R11" s="557"/>
      <c r="S11" s="557"/>
      <c r="T11" s="604"/>
      <c r="U11" s="604"/>
      <c r="V11" s="557"/>
      <c r="W11" s="40" t="s">
        <v>20</v>
      </c>
      <c r="X11" s="40" t="s">
        <v>21</v>
      </c>
      <c r="Y11" s="40" t="s">
        <v>20</v>
      </c>
      <c r="Z11" s="40" t="s">
        <v>21</v>
      </c>
      <c r="AA11" s="557"/>
      <c r="AB11" s="557"/>
      <c r="AC11" s="604"/>
      <c r="AD11"/>
    </row>
    <row r="12" spans="4:30" ht="24" customHeight="1">
      <c r="D12" s="9" t="s">
        <v>74</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1"/>
      <c r="E13" s="85"/>
      <c r="F13" s="77"/>
      <c r="G13" s="77"/>
      <c r="H13" s="16"/>
      <c r="I13" s="16"/>
      <c r="J13" s="16"/>
      <c r="K13" s="47"/>
      <c r="L13" s="47"/>
      <c r="M13" s="223" t="str">
        <f>+_xlfn.IFERROR(IF(COUNT(J13:L13),ROUND(SUM(J13:L13),0),""),"")</f>
        <v/>
      </c>
      <c r="N13" s="221" t="str">
        <f>+_xlfn.IFERROR(IF(COUNT(M13),ROUND(M13/'Shareholding Pattern'!$L$78*100,2),""),0)</f>
        <v/>
      </c>
      <c r="O13" s="258" t="str">
        <f>IF(J13="","",J13)</f>
        <v/>
      </c>
      <c r="P13" s="203"/>
      <c r="Q13" s="222" t="str">
        <f>+_xlfn.IFERROR(IF(COUNT(O13:P13),ROUND(SUM(O13,P13),2),""),"")</f>
        <v/>
      </c>
      <c r="R13" s="221" t="str">
        <f>+_xlfn.IFERROR(IF(COUNT(Q13),ROUND(Q13/('Shareholding Pattern'!$P$79)*100,2),""),0)</f>
        <v/>
      </c>
      <c r="S13" s="47"/>
      <c r="T13" s="47"/>
      <c r="U13" s="224" t="str">
        <f>+_xlfn.IFERROR(IF(COUNT(S13:T13),ROUND(SUM(S13:T13),0),""),"")</f>
        <v/>
      </c>
      <c r="V13" s="221" t="str">
        <f>+_xlfn.IFERROR(IF(COUNT(M13,U13),ROUND(SUM(U13,M13)/SUM('Shareholding Pattern'!$L$78,'Shareholding Pattern'!$T$78)*100,2),""),0)</f>
        <v/>
      </c>
      <c r="W13" s="47"/>
      <c r="X13" s="221" t="str">
        <f>+_xlfn.IFERROR(IF(COUNT(W13),ROUND(SUM(W13)/SUM(M13)*100,2),""),0)</f>
        <v/>
      </c>
      <c r="Y13" s="47"/>
      <c r="Z13" s="221" t="str">
        <f>+_xlfn.IFERROR(IF(COUNT(Y13),ROUND(SUM(Y13)/SUM(M13)*100,2),""),0)</f>
        <v/>
      </c>
      <c r="AA13" s="208"/>
      <c r="AB13" s="265"/>
      <c r="AC13" s="315"/>
      <c r="AD13" s="271" t="str">
        <f>IF(COUNT(H15:$AA$14999)=0,"",SUM(AC1:AC65533))</f>
        <v/>
      </c>
      <c r="AF13" s="352">
        <f>IF(SUM(I13:AA13)&gt;0,1,0)</f>
        <v>0</v>
      </c>
      <c r="AG13" s="352"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09"/>
    </row>
    <row r="16" spans="4:27" ht="20.1" customHeight="1">
      <c r="D16" s="59"/>
      <c r="E16" s="210" t="s">
        <v>392</v>
      </c>
      <c r="F16" s="36"/>
      <c r="G16" s="60"/>
      <c r="H16" s="210"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21" t="str">
        <f>+_xlfn.IFERROR(IF(COUNT(M16),ROUND(M16/'Shareholding Pattern'!$L$78*100,2),""),0)</f>
        <v/>
      </c>
      <c r="O16" s="185" t="str">
        <f>+_xlfn.IFERROR(IF(COUNT(O14:O15),ROUND(SUM(O14:O15),0),""),"")</f>
        <v/>
      </c>
      <c r="P16" s="185" t="str">
        <f>+_xlfn.IFERROR(IF(COUNT(P14:P15),ROUND(SUM(P14:P15),0),""),"")</f>
        <v/>
      </c>
      <c r="Q16" s="185" t="str">
        <f>+_xlfn.IFERROR(IF(COUNT(Q14:Q15),ROUND(SUM(Q14:Q15),0),""),"")</f>
        <v/>
      </c>
      <c r="R16" s="221" t="str">
        <f>+_xlfn.IFERROR(IF(COUNT(Q16),ROUND(Q16/('Shareholding Pattern'!$P$79)*100,2),""),0)</f>
        <v/>
      </c>
      <c r="S16" s="64" t="str">
        <f>+_xlfn.IFERROR(IF(COUNT(S14:S15),ROUND(SUM(S14:S15),0),""),"")</f>
        <v/>
      </c>
      <c r="T16" s="64" t="str">
        <f>+_xlfn.IFERROR(IF(COUNT(T14:T15),ROUND(SUM(T14:T15),0),""),"")</f>
        <v/>
      </c>
      <c r="U16" s="64" t="str">
        <f>+_xlfn.IFERROR(IF(COUNT(U14:U15),ROUND(SUM(U14:U15),0),""),"")</f>
        <v/>
      </c>
      <c r="V16" s="221" t="str">
        <f>+_xlfn.IFERROR(IF(COUNT(M16,U16),ROUND(SUM(U16,M16)/SUM('Shareholding Pattern'!$L$78,'Shareholding Pattern'!$T$78)*100,2),""),0)</f>
        <v/>
      </c>
      <c r="W16" s="64" t="str">
        <f>+_xlfn.IFERROR(IF(COUNT(W14:W15),ROUND(SUM(W14:W15),0),""),"")</f>
        <v/>
      </c>
      <c r="X16" s="221" t="str">
        <f>+_xlfn.IFERROR(IF(COUNT(W16),ROUND(SUM(W16)/SUM(M16)*100,2),""),0)</f>
        <v/>
      </c>
      <c r="Y16" s="64" t="str">
        <f>+_xlfn.IFERROR(IF(COUNT(Y14:Y15),ROUND(SUM(Y14:Y15),0),""),"")</f>
        <v/>
      </c>
      <c r="Z16" s="221" t="str">
        <f>+_xlfn.IFERROR(IF(COUNT(Y16),ROUND(SUM(Y16)/SUM(M16)*100,2),""),0)</f>
        <v/>
      </c>
      <c r="AA16" s="64" t="str">
        <f>+_xlfn.IFERROR(IF(COUNT(AA14:AA15),ROUND(SUM(AA14:AA15),0),""),"")</f>
        <v/>
      </c>
    </row>
  </sheetData>
  <sheetProtection algorithmName="SHA-512" hashValue="wBUPSsc+TVJK7Qe6ldzr4TR5SdwC3hZqUWIEjP9//uoOFwba8cgiAgXlfsNAi/DYk6tab3jeSzRxiSI51lRE4w==" saltValue="kil84NzmMHdHf5TccUHfAg==" spinCount="100000"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353"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13</v>
      </c>
      <c r="X9" s="557"/>
      <c r="Y9" s="557" t="s">
        <v>14</v>
      </c>
      <c r="Z9" s="517" t="s">
        <v>441</v>
      </c>
      <c r="AA9" s="605" t="s">
        <v>459</v>
      </c>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57"/>
      <c r="Z10" s="557"/>
      <c r="AA10" s="603"/>
    </row>
    <row r="11" spans="5:27"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40" t="s">
        <v>20</v>
      </c>
      <c r="X11" s="40" t="s">
        <v>21</v>
      </c>
      <c r="Y11" s="557"/>
      <c r="Z11" s="557"/>
      <c r="AA11" s="604"/>
    </row>
    <row r="12" spans="5:27" s="5" customFormat="1" ht="33" customHeight="1">
      <c r="E12" s="9" t="s">
        <v>75</v>
      </c>
      <c r="F12" s="260"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w5ZEenmkEDKxl5DZ6mcGqGI3ocV3HHuVO80g5GMTS/C6PGw5/Y8CiKnvmQ77NIQ/5heRUJKuF2wJsmrNV6LCkg==" saltValue="rlh2Ni8xreLn7D7JKH46X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13</v>
      </c>
      <c r="X9" s="557"/>
      <c r="Y9" s="557" t="s">
        <v>14</v>
      </c>
      <c r="Z9" s="517" t="s">
        <v>441</v>
      </c>
      <c r="AA9" s="605" t="s">
        <v>459</v>
      </c>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57"/>
      <c r="Z10" s="557"/>
      <c r="AA10" s="603"/>
    </row>
    <row r="11" spans="5:27"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40" t="s">
        <v>20</v>
      </c>
      <c r="X11" s="40" t="s">
        <v>21</v>
      </c>
      <c r="Y11" s="557"/>
      <c r="Z11" s="557"/>
      <c r="AA11" s="604"/>
    </row>
    <row r="12" spans="5:27" ht="21" customHeight="1">
      <c r="E12" s="9" t="s">
        <v>75</v>
      </c>
      <c r="F12" s="260"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382</v>
      </c>
    </row>
  </sheetData>
  <sheetProtection algorithmName="SHA-512" hashValue="O9IUJ9Kl9fZNyz3ZL1tHMA47r7VpV1hkfhXpRI6yR9/e7TTEIj1AHEtzyhgMI4B5aRCCpgcKT8XoIBqzCwTAaA==" saltValue="HC1vbpYAJQ+dObWSjDeoj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13</v>
      </c>
      <c r="X9" s="557"/>
      <c r="Y9" s="557" t="s">
        <v>14</v>
      </c>
      <c r="Z9" s="517" t="s">
        <v>441</v>
      </c>
      <c r="AA9" s="605" t="s">
        <v>459</v>
      </c>
      <c r="AR9" t="s">
        <v>338</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57"/>
      <c r="Z10" s="557"/>
      <c r="AA10" s="603"/>
      <c r="AR10" t="s">
        <v>339</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40" t="s">
        <v>20</v>
      </c>
      <c r="X11" s="40" t="s">
        <v>21</v>
      </c>
      <c r="Y11" s="557"/>
      <c r="Z11" s="557"/>
      <c r="AA11" s="604"/>
      <c r="AR11" t="s">
        <v>344</v>
      </c>
    </row>
    <row r="12" spans="5:44" ht="21.75" customHeight="1">
      <c r="E12" s="9" t="s">
        <v>76</v>
      </c>
      <c r="F12" s="260" t="s">
        <v>40</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4"/>
    </row>
    <row r="16" spans="5:25" ht="20.1" customHeight="1">
      <c r="E16" s="59"/>
      <c r="F16" s="126" t="s">
        <v>392</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hZxYZciqhvXBr1aDZzvyjOkTraGSm5E/f593+nUg+xrKcQIqC+/O2mpdmrHDE5SNlaolQOxmYGH9plnS7huDMw==" saltValue="bxSIDhcxdDo/gpzL7WF1Ug==" spinCount="100000"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13</v>
      </c>
      <c r="X9" s="557"/>
      <c r="Y9" s="557" t="s">
        <v>14</v>
      </c>
      <c r="Z9" s="517" t="s">
        <v>441</v>
      </c>
      <c r="AA9" s="605" t="s">
        <v>459</v>
      </c>
      <c r="AR9" t="s">
        <v>338</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57"/>
      <c r="Z10" s="557"/>
      <c r="AA10" s="603"/>
      <c r="AR10" t="s">
        <v>339</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40" t="s">
        <v>20</v>
      </c>
      <c r="X11" s="40" t="s">
        <v>21</v>
      </c>
      <c r="Y11" s="557"/>
      <c r="Z11" s="557"/>
      <c r="AA11" s="604"/>
      <c r="AR11" t="s">
        <v>344</v>
      </c>
    </row>
    <row r="12" spans="5:44" ht="21.75" customHeight="1">
      <c r="E12" s="9" t="s">
        <v>77</v>
      </c>
      <c r="F12" s="260" t="s">
        <v>41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59"/>
      <c r="F16" s="60" t="s">
        <v>390</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QW2nKWqDI5pBYo58RB7qZ7H/UYotodTcqEINT5k4igkQPvxMQo4V/GLvEg1xmDybaWSB3JTzE3abBjdKI3JGGg==" saltValue="G+06rEh4/+6DYFj8+JIVs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8515625" style="272"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605" t="s">
        <v>119</v>
      </c>
      <c r="E9" s="557" t="s">
        <v>34</v>
      </c>
      <c r="F9" s="557"/>
      <c r="G9" s="605" t="s">
        <v>118</v>
      </c>
      <c r="H9" s="557" t="s">
        <v>1</v>
      </c>
      <c r="I9" s="517" t="s">
        <v>368</v>
      </c>
      <c r="J9" s="557" t="s">
        <v>3</v>
      </c>
      <c r="K9" s="557" t="s">
        <v>4</v>
      </c>
      <c r="L9" s="557" t="s">
        <v>5</v>
      </c>
      <c r="M9" s="557" t="s">
        <v>6</v>
      </c>
      <c r="N9" s="557" t="s">
        <v>7</v>
      </c>
      <c r="O9" s="557" t="s">
        <v>8</v>
      </c>
      <c r="P9" s="557"/>
      <c r="Q9" s="557"/>
      <c r="R9" s="557"/>
      <c r="S9" s="557" t="s">
        <v>9</v>
      </c>
      <c r="T9" s="605" t="s">
        <v>447</v>
      </c>
      <c r="U9" s="605" t="s">
        <v>116</v>
      </c>
      <c r="V9" s="557" t="s">
        <v>89</v>
      </c>
      <c r="W9" s="557" t="s">
        <v>12</v>
      </c>
      <c r="X9" s="557"/>
      <c r="Y9" s="557" t="s">
        <v>13</v>
      </c>
      <c r="Z9" s="557"/>
      <c r="AA9" s="557" t="s">
        <v>14</v>
      </c>
      <c r="AB9" s="517" t="s">
        <v>441</v>
      </c>
      <c r="AC9" s="605" t="s">
        <v>459</v>
      </c>
      <c r="AD9"/>
      <c r="AS9" s="63"/>
      <c r="AV9" t="s">
        <v>34</v>
      </c>
    </row>
    <row r="10" spans="4:48" ht="31.5" customHeight="1">
      <c r="D10" s="603"/>
      <c r="E10" s="557"/>
      <c r="F10" s="557"/>
      <c r="G10" s="603"/>
      <c r="H10" s="557"/>
      <c r="I10" s="557"/>
      <c r="J10" s="557"/>
      <c r="K10" s="557"/>
      <c r="L10" s="557"/>
      <c r="M10" s="557"/>
      <c r="N10" s="557"/>
      <c r="O10" s="557" t="s">
        <v>15</v>
      </c>
      <c r="P10" s="557"/>
      <c r="Q10" s="557"/>
      <c r="R10" s="557" t="s">
        <v>16</v>
      </c>
      <c r="S10" s="557"/>
      <c r="T10" s="603"/>
      <c r="U10" s="603"/>
      <c r="V10" s="557"/>
      <c r="W10" s="557"/>
      <c r="X10" s="557"/>
      <c r="Y10" s="557"/>
      <c r="Z10" s="557"/>
      <c r="AA10" s="557"/>
      <c r="AB10" s="557"/>
      <c r="AC10" s="603"/>
      <c r="AD10"/>
      <c r="AS10" s="63"/>
      <c r="AV10" t="s">
        <v>379</v>
      </c>
    </row>
    <row r="11" spans="4:45" ht="78.75" customHeight="1">
      <c r="D11" s="604"/>
      <c r="E11" s="557"/>
      <c r="F11" s="557"/>
      <c r="G11" s="604"/>
      <c r="H11" s="557"/>
      <c r="I11" s="557"/>
      <c r="J11" s="557"/>
      <c r="K11" s="557"/>
      <c r="L11" s="557"/>
      <c r="M11" s="557"/>
      <c r="N11" s="557"/>
      <c r="O11" s="40" t="s">
        <v>17</v>
      </c>
      <c r="P11" s="40" t="s">
        <v>18</v>
      </c>
      <c r="Q11" s="40" t="s">
        <v>19</v>
      </c>
      <c r="R11" s="557"/>
      <c r="S11" s="557"/>
      <c r="T11" s="604"/>
      <c r="U11" s="604"/>
      <c r="V11" s="557"/>
      <c r="W11" s="40" t="s">
        <v>20</v>
      </c>
      <c r="X11" s="40" t="s">
        <v>21</v>
      </c>
      <c r="Y11" s="40" t="s">
        <v>20</v>
      </c>
      <c r="Z11" s="40" t="s">
        <v>21</v>
      </c>
      <c r="AA11" s="557"/>
      <c r="AB11" s="557"/>
      <c r="AC11" s="604"/>
      <c r="AD11"/>
      <c r="AS11" s="63"/>
    </row>
    <row r="12" spans="4:44" ht="30" customHeight="1">
      <c r="D12" s="9" t="s">
        <v>77</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1"/>
      <c r="E13" s="77"/>
      <c r="F13" s="77"/>
      <c r="G13" s="77"/>
      <c r="H13" s="10"/>
      <c r="I13" s="16"/>
      <c r="J13" s="16"/>
      <c r="K13" s="47"/>
      <c r="L13" s="47"/>
      <c r="M13" s="223" t="str">
        <f>+_xlfn.IFERROR(IF(COUNT(J13:L13),ROUND(SUM(J13:L13),0),""),"")</f>
        <v/>
      </c>
      <c r="N13" s="221" t="str">
        <f>+_xlfn.IFERROR(IF(COUNT(M13),ROUND(M13/'Shareholding Pattern'!$L$78*100,2),""),0)</f>
        <v/>
      </c>
      <c r="O13" s="258" t="str">
        <f>IF(J13="","",J13)</f>
        <v/>
      </c>
      <c r="P13" s="203"/>
      <c r="Q13" s="51" t="str">
        <f>+_xlfn.IFERROR(IF(COUNT(O13:P13),ROUND(SUM(O13,P13),0),""),"")</f>
        <v/>
      </c>
      <c r="R13" s="17" t="str">
        <f>+_xlfn.IFERROR(IF(COUNT(Q13),ROUND(Q13/('Shareholding Pattern'!$P$79)*100,2),""),0)</f>
        <v/>
      </c>
      <c r="S13" s="47"/>
      <c r="T13" s="47"/>
      <c r="U13" s="48" t="str">
        <f>+_xlfn.IFERROR(IF(COUNT(S13:T13),ROUND(SUM(S13:T13),0),""),"")</f>
        <v/>
      </c>
      <c r="V13" s="17" t="str">
        <f>+_xlfn.IFERROR(IF(COUNT(M13,U13),ROUND(SUM(U13,M13)/SUM('Shareholding Pattern'!$L$78,'Shareholding Pattern'!$T$78)*100,2),""),0)</f>
        <v/>
      </c>
      <c r="W13" s="47"/>
      <c r="X13" s="17" t="str">
        <f>+_xlfn.IFERROR(IF(W13="","",(IF(COUNT(W13,M13),ROUND(SUM(W13)/SUM(M13)*100,2),""))),0)</f>
        <v/>
      </c>
      <c r="Y13" s="47"/>
      <c r="Z13" s="17" t="str">
        <f>+_xlfn.IFERROR(IF(Y13="","",(IF(COUNT(Y13,M13),ROUND(SUM(Y13)/SUM(M13)*100,2),""))),0)</f>
        <v/>
      </c>
      <c r="AA13" s="16"/>
      <c r="AB13" s="263"/>
      <c r="AC13" s="314"/>
      <c r="AD13" s="271"/>
      <c r="AF13" s="352">
        <f>IF(SUM(I13:AA13),1,0)</f>
        <v>0</v>
      </c>
      <c r="AG13" s="352"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0" t="s">
        <v>392</v>
      </c>
      <c r="H16" s="210"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21" t="str">
        <f>+_xlfn.IFERROR(IF(COUNT(M16),ROUND(M16/'Shareholding Pattern'!$L$78*100,2),""),0)</f>
        <v/>
      </c>
      <c r="O16" s="185" t="str">
        <f>+_xlfn.IFERROR(IF(COUNT(O14:O15),ROUND(SUM(O14:O15),0),""),"")</f>
        <v/>
      </c>
      <c r="P16" s="185" t="str">
        <f>+_xlfn.IFERROR(IF(COUNT(P14:P15),ROUND(SUM(P14:P15),0),""),"")</f>
        <v/>
      </c>
      <c r="Q16" s="185" t="str">
        <f>+_xlfn.IFERROR(IF(COUNT(Q14:Q15),ROUND(SUM(Q14:Q15),0),""),"")</f>
        <v/>
      </c>
      <c r="R16" s="221" t="str">
        <f>+_xlfn.IFERROR(IF(COUNT(Q16),ROUND(Q16/('Shareholding Pattern'!$P$79)*100,2),""),0)</f>
        <v/>
      </c>
      <c r="S16" s="64" t="str">
        <f>+_xlfn.IFERROR(IF(COUNT(S14:S15),ROUND(SUM(S14:S15),0),""),"")</f>
        <v/>
      </c>
      <c r="T16" s="64" t="str">
        <f>+_xlfn.IFERROR(IF(COUNT(T14:T15),ROUND(SUM(T14:T15),0),""),"")</f>
        <v/>
      </c>
      <c r="U16" s="64" t="str">
        <f>+_xlfn.IFERROR(IF(COUNT(U14:U15),ROUND(SUM(U14:U15),0),""),"")</f>
        <v/>
      </c>
      <c r="V16" s="221" t="str">
        <f>+_xlfn.IFERROR(IF(COUNT(M16,U16),ROUND(SUM(U16,M16)/SUM('Shareholding Pattern'!$L$78,'Shareholding Pattern'!$T$78)*100,2),""),0)</f>
        <v/>
      </c>
      <c r="W16" s="64" t="str">
        <f>+_xlfn.IFERROR(IF(COUNT(W14:W15),ROUND(SUM(W14:W15),0),""),"")</f>
        <v/>
      </c>
      <c r="X16" s="221" t="str">
        <f>+_xlfn.IFERROR(IF(COUNT(W16,J16),ROUND(SUM(W16)/SUM(M16)*100,2),""),0)</f>
        <v/>
      </c>
      <c r="Y16" s="64" t="str">
        <f>+_xlfn.IFERROR(IF(COUNT(Y14:Y15),ROUND(SUM(Y14:Y15),0),""),"")</f>
        <v/>
      </c>
      <c r="Z16" s="221" t="str">
        <f>+_xlfn.IFERROR(IF(COUNT(Y16,J16),ROUND(SUM(Y16)/SUM(M16)*100,2),""),0)</f>
        <v/>
      </c>
      <c r="AA16" s="64" t="str">
        <f>+_xlfn.IFERROR(IF(COUNT(AA14:AA15),ROUND(SUM(AA14:AA15),0),""),"")</f>
        <v/>
      </c>
    </row>
  </sheetData>
  <sheetProtection algorithmName="SHA-512" hashValue="th/awAc1xjT0vwSM/vYySac5EmY1FtNX+OEu+hBM5egcSKCkWY8/5X0PdCDL9FRinlyiV54nJNVbNsxk/DpsgQ==" saltValue="9PrJnIgejeNyHWvOTIuSCw=="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86" t="s">
        <v>710</v>
      </c>
      <c r="Z11" s="386" t="s">
        <v>711</v>
      </c>
      <c r="AA11" s="386" t="s">
        <v>712</v>
      </c>
      <c r="AR11" t="s">
        <v>347</v>
      </c>
    </row>
    <row r="12" spans="5:44" ht="20.1" customHeight="1">
      <c r="E12" s="9" t="s">
        <v>78</v>
      </c>
      <c r="F12" s="52" t="s">
        <v>46</v>
      </c>
      <c r="G12" s="49"/>
      <c r="H12" s="49"/>
      <c r="I12" s="49"/>
      <c r="J12" s="49"/>
      <c r="K12" s="49"/>
      <c r="L12" s="49"/>
      <c r="M12" s="49"/>
      <c r="N12" s="49"/>
      <c r="O12" s="49"/>
      <c r="P12" s="49"/>
      <c r="Q12" s="49"/>
      <c r="R12" s="49"/>
      <c r="S12" s="49"/>
      <c r="T12" s="49"/>
      <c r="U12" s="49"/>
      <c r="V12" s="49"/>
      <c r="W12" s="49"/>
      <c r="X12" s="49"/>
      <c r="Y12" s="49"/>
      <c r="Z12" s="49"/>
      <c r="AA12" s="50"/>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27" ht="15" hidden="1">
      <c r="E15" s="2"/>
      <c r="F15" s="3"/>
      <c r="G15" s="3"/>
      <c r="H15" s="3"/>
      <c r="I15" s="3"/>
      <c r="J15" s="3"/>
      <c r="K15" s="3"/>
      <c r="L15" s="3"/>
      <c r="M15" s="3"/>
      <c r="N15" s="3"/>
      <c r="O15" s="3"/>
      <c r="P15" s="3"/>
      <c r="Q15" s="3"/>
      <c r="R15" s="3"/>
      <c r="S15" s="3"/>
      <c r="T15" s="3"/>
      <c r="U15" s="3"/>
      <c r="V15" s="3"/>
      <c r="W15" s="55"/>
      <c r="X15" s="55"/>
      <c r="Y15" s="55"/>
      <c r="Z15" s="55"/>
      <c r="AA15" s="194"/>
    </row>
    <row r="16" spans="5:27"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ei29PESwXaEbOFuMEISyPYO+HVWC615xouGb7C36W6Zfvix49HzZ2CWEds7ylfuIyjLQxcXwI+wl/42d+LE+2A==" saltValue="X98GldHNiivoKRUL1hs+9w=="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86" t="s">
        <v>710</v>
      </c>
      <c r="Z11" s="386" t="s">
        <v>711</v>
      </c>
      <c r="AA11" s="386" t="s">
        <v>712</v>
      </c>
      <c r="AR11" t="s">
        <v>347</v>
      </c>
    </row>
    <row r="12" spans="5:44" ht="18" customHeight="1">
      <c r="E12" s="9" t="s">
        <v>79</v>
      </c>
      <c r="F12" s="52" t="s">
        <v>47</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2"/>
      <c r="F15" s="3"/>
      <c r="G15" s="3"/>
      <c r="H15" s="3"/>
      <c r="I15" s="3"/>
      <c r="J15" s="3"/>
      <c r="K15" s="3"/>
      <c r="L15" s="3"/>
      <c r="M15" s="3"/>
      <c r="N15" s="3"/>
      <c r="O15" s="3"/>
      <c r="P15" s="3"/>
      <c r="Q15" s="3"/>
      <c r="R15" s="3"/>
      <c r="S15" s="3"/>
      <c r="T15" s="3"/>
      <c r="U15" s="3"/>
      <c r="V15" s="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4vKeeb3xZMstIP6J/B5VwcjnW3RYMvi+1GX1I3jYI6BpNXdWXhl7Pc3w1wT/0thzTGjNIDHDg44oqo64s9Sa7g==" saltValue="4dMwROZ42gt7GIdnSoA/Pg=="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86" t="s">
        <v>710</v>
      </c>
      <c r="Z11" s="386" t="s">
        <v>711</v>
      </c>
      <c r="AA11" s="386" t="s">
        <v>712</v>
      </c>
      <c r="AR11" t="s">
        <v>347</v>
      </c>
    </row>
    <row r="12" spans="5:44" ht="18.75" customHeight="1">
      <c r="E12" s="9" t="s">
        <v>80</v>
      </c>
      <c r="F12" s="52" t="s">
        <v>48</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7bvHYB5oR29unNEwE1LJE/WZQJ1w+jDE2jtvIbqRKlTxo4vtyDGmLQ1fMCwWZWPM4B4WDxIhE51toJmRx6yvbA==" saltValue="CnGdACX4ZMbLJUAbE0KDk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c r="AQ9" t="s">
        <v>346</v>
      </c>
    </row>
    <row r="10" spans="5:43"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c r="AQ10" t="s">
        <v>336</v>
      </c>
    </row>
    <row r="11" spans="5:43"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c r="AQ11" t="s">
        <v>347</v>
      </c>
    </row>
    <row r="12" spans="5:43" ht="20.1" customHeight="1">
      <c r="E12" s="9" t="s">
        <v>680</v>
      </c>
      <c r="F12" s="52" t="s">
        <v>49</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algorithmName="SHA-512" hashValue="BUkmTK704fdtCXyPXbnJKwM2ynUqx0kNCcu3ZehcZ+NTz3T1LQCf+I23GEgIqcziHBLGCyNuQK/kg2XwHRZ5fA==" saltValue="e7x0MdbLPhwP7bVx5K5kp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D1:X29"/>
  <sheetViews>
    <sheetView showGridLines="0" workbookViewId="0" topLeftCell="D4">
      <selection activeCell="F17" sqref="F17"/>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382</v>
      </c>
      <c r="R1" s="18" t="s">
        <v>94</v>
      </c>
      <c r="S1" s="18" t="s">
        <v>97</v>
      </c>
      <c r="T1" s="18" t="s">
        <v>100</v>
      </c>
      <c r="U1" s="18" t="s">
        <v>93</v>
      </c>
      <c r="W1" s="18" t="s">
        <v>97</v>
      </c>
    </row>
    <row r="2" spans="18:23" ht="15" hidden="1">
      <c r="R2" s="18" t="s">
        <v>95</v>
      </c>
      <c r="S2" s="18" t="s">
        <v>98</v>
      </c>
      <c r="T2" s="18" t="s">
        <v>101</v>
      </c>
      <c r="U2" s="18" t="s">
        <v>104</v>
      </c>
      <c r="W2" s="18" t="s">
        <v>99</v>
      </c>
    </row>
    <row r="3" spans="18:23" ht="15" hidden="1">
      <c r="R3" s="18" t="s">
        <v>96</v>
      </c>
      <c r="S3" s="18" t="s">
        <v>99</v>
      </c>
      <c r="T3" s="18" t="s">
        <v>102</v>
      </c>
      <c r="W3" s="18" t="s">
        <v>444</v>
      </c>
    </row>
    <row r="4" spans="19:23" ht="35.1" customHeight="1">
      <c r="S4" s="18" t="s">
        <v>444</v>
      </c>
      <c r="T4" s="18" t="s">
        <v>103</v>
      </c>
      <c r="W4" s="18" t="s">
        <v>445</v>
      </c>
    </row>
    <row r="5" spans="5:19" ht="30" customHeight="1">
      <c r="E5" s="507" t="s">
        <v>90</v>
      </c>
      <c r="F5" s="508"/>
      <c r="S5" s="18" t="s">
        <v>445</v>
      </c>
    </row>
    <row r="6" spans="5:6" ht="20.1" customHeight="1">
      <c r="E6" s="19" t="s">
        <v>106</v>
      </c>
      <c r="F6" s="276" t="s">
        <v>863</v>
      </c>
    </row>
    <row r="7" spans="5:24" ht="20.1" customHeight="1">
      <c r="E7" s="19" t="s">
        <v>450</v>
      </c>
      <c r="F7" s="276"/>
      <c r="M7" s="18" t="s">
        <v>356</v>
      </c>
      <c r="X7" s="18" t="s">
        <v>93</v>
      </c>
    </row>
    <row r="8" spans="5:24" ht="20.1" customHeight="1">
      <c r="E8" s="19" t="s">
        <v>451</v>
      </c>
      <c r="F8" s="351"/>
      <c r="M8" s="18" t="s">
        <v>357</v>
      </c>
      <c r="X8" s="18" t="s">
        <v>104</v>
      </c>
    </row>
    <row r="9" spans="5:13" ht="20.1" customHeight="1">
      <c r="E9" s="19" t="s">
        <v>452</v>
      </c>
      <c r="F9" s="276" t="s">
        <v>864</v>
      </c>
      <c r="M9" s="18" t="s">
        <v>358</v>
      </c>
    </row>
    <row r="10" spans="5:13" ht="20.1" customHeight="1">
      <c r="E10" s="19" t="s">
        <v>105</v>
      </c>
      <c r="F10" s="276" t="s">
        <v>865</v>
      </c>
      <c r="M10" s="18" t="s">
        <v>446</v>
      </c>
    </row>
    <row r="11" spans="5:6" ht="20.1" customHeight="1">
      <c r="E11" s="262" t="s">
        <v>442</v>
      </c>
      <c r="F11" s="205" t="s">
        <v>104</v>
      </c>
    </row>
    <row r="12" spans="5:6" ht="20.1" customHeight="1">
      <c r="E12" s="19" t="s">
        <v>91</v>
      </c>
      <c r="F12" s="308" t="s">
        <v>94</v>
      </c>
    </row>
    <row r="13" spans="5:18" ht="20.1" customHeight="1">
      <c r="E13" s="19" t="s">
        <v>222</v>
      </c>
      <c r="F13" s="308" t="s">
        <v>98</v>
      </c>
      <c r="R13" s="240"/>
    </row>
    <row r="14" spans="5:18" ht="27" customHeight="1">
      <c r="E14" s="19" t="s">
        <v>443</v>
      </c>
      <c r="F14" s="276" t="s">
        <v>866</v>
      </c>
      <c r="R14" s="241"/>
    </row>
    <row r="15" spans="5:19" ht="36.75" customHeight="1">
      <c r="E15" s="20" t="s">
        <v>92</v>
      </c>
      <c r="F15" s="437" t="s">
        <v>577</v>
      </c>
      <c r="G15" s="198"/>
      <c r="I15" s="241"/>
      <c r="S15" s="241"/>
    </row>
    <row r="16" spans="5:6" ht="22.5" customHeight="1">
      <c r="E16" s="19" t="s">
        <v>227</v>
      </c>
      <c r="F16" s="276" t="str">
        <f>IF(F13=S1,M7,IF(F13=S2,M8,IF(F13=S3,M9,IF(F13=S4,M8,IF(F13=S5,M8,"")))))</f>
        <v>Regulation 31 (1) (b)</v>
      </c>
    </row>
    <row r="17" spans="5:6" s="22" customFormat="1" ht="28.5" customHeight="1">
      <c r="E17" s="19" t="s">
        <v>646</v>
      </c>
      <c r="F17" s="276" t="s">
        <v>104</v>
      </c>
    </row>
    <row r="18" spans="5:6" s="22" customFormat="1" ht="21" hidden="1">
      <c r="E18" s="506"/>
      <c r="F18" s="506"/>
    </row>
    <row r="19" spans="4:7" s="22" customFormat="1" ht="21" customHeight="1" hidden="1">
      <c r="D19" s="261"/>
      <c r="G19" s="21"/>
    </row>
    <row r="20" spans="4:6" s="22" customFormat="1" ht="12.75" customHeight="1" hidden="1">
      <c r="D20" s="24"/>
      <c r="E20" s="261"/>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algorithmName="SHA-512" hashValue="R6m49WqdNHFb9vtt6MuCkkfJVCvNxFbCWYEsHjgGUkC9SFylvuNRP4v0uUpc5wTI+tyq/oysZkZJTOzgLtmhAg==" saltValue="LPJ3ZkuvjJTKjpGB5olXNA=="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c r="AQ9" t="s">
        <v>346</v>
      </c>
    </row>
    <row r="10" spans="5:43"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c r="AQ10" t="s">
        <v>336</v>
      </c>
    </row>
    <row r="11" spans="5:43"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c r="AQ11" t="s">
        <v>347</v>
      </c>
    </row>
    <row r="12" spans="5:43" ht="30" customHeight="1">
      <c r="E12" s="9" t="s">
        <v>681</v>
      </c>
      <c r="F12" s="52" t="s">
        <v>648</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algorithmName="SHA-512" hashValue="LbdpcnTaITJEewTFvKs82qcSesOOWy5XJNdfFm7Va9b5ReVqroyN6RasNqVmC+WTxISuVJReoJJjzAt6QM99wg==" saltValue="wYNom0p5vWtUtfYdQRVe2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86" t="s">
        <v>710</v>
      </c>
      <c r="Z11" s="386" t="s">
        <v>711</v>
      </c>
      <c r="AA11" s="386" t="s">
        <v>712</v>
      </c>
      <c r="AR11" t="s">
        <v>347</v>
      </c>
    </row>
    <row r="12" spans="5:44" ht="18.75" customHeight="1">
      <c r="E12" s="9" t="s">
        <v>81</v>
      </c>
      <c r="F12" s="52" t="s">
        <v>285</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FxEtISit1AeokYvv8UhoxEK0C14KSgfT78sOx2xqRy8iRKCTFVge4iZBE1jNUHX8lRneKqtbf2+bqFJ1N5WDiQ==" saltValue="DvEdnVYyXpBuapCxxMYy1w==" spinCount="100000"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c r="AR11" t="s">
        <v>347</v>
      </c>
    </row>
    <row r="12" spans="5:44" ht="15.75" customHeight="1">
      <c r="E12" s="9" t="s">
        <v>82</v>
      </c>
      <c r="F12" s="103" t="s">
        <v>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h+OmDCI/gcEF6Jyc8PoOH/mtWfquWCB+nH8hxuz9EBvjivOSXe+7S+4Y8SRuj2zUk84D04snhPJ55UPgChuYxQ==" saltValue="QVSu99T/O2IxGZG9SKUqZg=="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707</v>
      </c>
      <c r="F12" s="86" t="s">
        <v>440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ACLigO+4qWLr/m/uR7prL1KenyGPqcgc+icKpn1xZsJx7I8y7BeEY/ipU/APBaOd0T7En4TBs9ZJXxtvf+xN2A==" saltValue="cYZJpoVKguwksPm1lNA/z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706</v>
      </c>
      <c r="F12" s="86" t="s">
        <v>669</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unxoTdqsCN5wEX4ISgOOcivpQGfHi6j435CYAsLp3U/59dcaMtOFp1P2VKXgLr+9Wqp6oG+wXgHsNvaAVbbHDQ==" saltValue="hzaEpnTOt1O9PBlqklAig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tabColor theme="7"/>
  </sheetPr>
  <dimension ref="E1:AD17"/>
  <sheetViews>
    <sheetView showGridLines="0" zoomScale="90" zoomScaleNormal="90" workbookViewId="0" topLeftCell="B7">
      <selection activeCell="F17" sqref="F17"/>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1</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704</v>
      </c>
      <c r="F12" s="86" t="s">
        <v>464</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SUM(AC16:AC65536)</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47" t="s">
        <v>888</v>
      </c>
      <c r="G15" s="446" t="s">
        <v>889</v>
      </c>
      <c r="H15" s="47">
        <v>850000</v>
      </c>
      <c r="I15" s="47"/>
      <c r="J15" s="47"/>
      <c r="K15" s="444">
        <f>+_xlfn.IFERROR(IF(COUNT(H15:J15),ROUND(SUM(H15:J15),0),""),"")</f>
        <v>850000</v>
      </c>
      <c r="L15" s="51">
        <f>+_xlfn.IFERROR(IF(COUNT(K15),ROUND(K15/'Shareholding Pattern'!$L$78*100,2),""),"")</f>
        <v>7.81</v>
      </c>
      <c r="M15" s="203">
        <f>IF(H15="","",H15)</f>
        <v>850000</v>
      </c>
      <c r="N15" s="203"/>
      <c r="O15" s="266">
        <f>+_xlfn.IFERROR(IF(COUNT(M15:N15),ROUND(SUM(M15,N15),2),""),"")</f>
        <v>850000</v>
      </c>
      <c r="P15" s="51">
        <f>+_xlfn.IFERROR(IF(COUNT(O15),ROUND(O15/('Shareholding Pattern'!$P$79)*100,2),""),"")</f>
        <v>7.81</v>
      </c>
      <c r="Q15" s="47"/>
      <c r="R15" s="47"/>
      <c r="S15" s="444" t="str">
        <f>+_xlfn.IFERROR(IF(COUNT(Q15:R15),ROUND(SUM(Q15:R15),0),""),"")</f>
        <v/>
      </c>
      <c r="T15" s="17">
        <f>+_xlfn.IFERROR(IF(COUNT(K15,S15),ROUND(SUM(S15,K15)/SUM('Shareholding Pattern'!$L$78,'Shareholding Pattern'!$T$78)*100,2),""),"")</f>
        <v>7.81</v>
      </c>
      <c r="U15" s="47"/>
      <c r="V15" s="17" t="str">
        <f>+_xlfn.IFERROR(IF(COUNT(U15),ROUND(SUM(U15)/SUM(K15)*100,2),""),0)</f>
        <v/>
      </c>
      <c r="W15" s="47">
        <v>0</v>
      </c>
      <c r="X15" s="265">
        <v>2</v>
      </c>
      <c r="Y15" s="47">
        <v>0</v>
      </c>
      <c r="Z15" s="47">
        <v>0</v>
      </c>
      <c r="AA15" s="47">
        <v>0</v>
      </c>
      <c r="AB15" s="11"/>
      <c r="AC15" s="11">
        <f>IF(SUM(H15:W15)&gt;0,1,0)</f>
        <v>1</v>
      </c>
    </row>
    <row r="16" spans="5:27" ht="15" hidden="1">
      <c r="E16" s="200"/>
      <c r="F16" s="18"/>
      <c r="G16" s="18"/>
      <c r="H16" s="18"/>
      <c r="I16" s="18"/>
      <c r="J16" s="198"/>
      <c r="K16" s="198"/>
      <c r="L16" s="18"/>
      <c r="M16" s="18"/>
      <c r="N16" s="198"/>
      <c r="O16" s="198"/>
      <c r="P16" s="18"/>
      <c r="Q16" s="18"/>
      <c r="R16" s="18"/>
      <c r="S16" s="18"/>
      <c r="T16" s="18"/>
      <c r="U16" s="18"/>
      <c r="V16" s="198"/>
      <c r="W16" s="201"/>
      <c r="X16" s="201"/>
      <c r="Y16" s="201"/>
      <c r="Z16" s="201"/>
      <c r="AA16" s="199"/>
    </row>
    <row r="17" spans="5:27" ht="20.1" customHeight="1">
      <c r="E17" s="59"/>
      <c r="F17" s="60" t="s">
        <v>392</v>
      </c>
      <c r="G17" s="60" t="s">
        <v>19</v>
      </c>
      <c r="H17" s="53">
        <f>+_xlfn.IFERROR(IF(COUNT(H14:H16),ROUND(SUM(H14:H16),0),""),"")</f>
        <v>850000</v>
      </c>
      <c r="I17" s="53" t="str">
        <f>+_xlfn.IFERROR(IF(COUNT(I14:I16),ROUND(SUM(I14:I16),0),""),"")</f>
        <v/>
      </c>
      <c r="J17" s="53" t="str">
        <f>+_xlfn.IFERROR(IF(COUNT(J14:J16),ROUND(SUM(J14:J16),0),""),"")</f>
        <v/>
      </c>
      <c r="K17" s="53">
        <f>+_xlfn.IFERROR(IF(COUNT(K14:K16),ROUND(SUM(K14:K16),0),""),"")</f>
        <v>850000</v>
      </c>
      <c r="L17" s="17">
        <f>+_xlfn.IFERROR(IF(COUNT(K17),ROUND(K17/'Shareholding Pattern'!$L$78*100,2),""),"")</f>
        <v>7.81</v>
      </c>
      <c r="M17" s="35">
        <f>+_xlfn.IFERROR(IF(COUNT(M14:M16),ROUND(SUM(M14:M16),0),""),"")</f>
        <v>850000</v>
      </c>
      <c r="N17" s="35" t="str">
        <f>+_xlfn.IFERROR(IF(COUNT(N14:N16),ROUND(SUM(N14:N16),0),""),"")</f>
        <v/>
      </c>
      <c r="O17" s="35">
        <f>+_xlfn.IFERROR(IF(COUNT(O14:O16),ROUND(SUM(O14:O16),0),""),"")</f>
        <v>850000</v>
      </c>
      <c r="P17" s="17">
        <f>+_xlfn.IFERROR(IF(COUNT(O17),ROUND(O17/('Shareholding Pattern'!$P$79)*100,2),""),"")</f>
        <v>7.81</v>
      </c>
      <c r="Q17" s="53" t="str">
        <f>+_xlfn.IFERROR(IF(COUNT(Q14:Q16),ROUND(SUM(Q14:Q16),0),""),"")</f>
        <v/>
      </c>
      <c r="R17" s="53" t="str">
        <f>+_xlfn.IFERROR(IF(COUNT(R14:R16),ROUND(SUM(R14:R16),0),""),"")</f>
        <v/>
      </c>
      <c r="S17" s="53" t="str">
        <f>+_xlfn.IFERROR(IF(COUNT(S14:S16),ROUND(SUM(S14:S16),0),""),"")</f>
        <v/>
      </c>
      <c r="T17" s="17">
        <f>+_xlfn.IFERROR(IF(COUNT(K17,S17),ROUND(SUM(S17,K17)/SUM('Shareholding Pattern'!$L$78,'Shareholding Pattern'!$T$78)*100,2),""),"")</f>
        <v>7.81</v>
      </c>
      <c r="U17" s="53" t="str">
        <f>+_xlfn.IFERROR(IF(COUNT(U14:U16),ROUND(SUM(U14:U16),0),""),"")</f>
        <v/>
      </c>
      <c r="V17" s="17" t="str">
        <f>+_xlfn.IFERROR(IF(COUNT(U17),ROUND(SUM(U17)/SUM(K17)*100,2),""),0)</f>
        <v/>
      </c>
      <c r="W17" s="53">
        <f>+_xlfn.IFERROR(IF(COUNT(W14:W16),ROUND(SUM(W14:W16),0),""),"")</f>
        <v>0</v>
      </c>
      <c r="X17" s="406"/>
      <c r="Y17" s="53">
        <f>+_xlfn.IFERROR(IF(COUNT(Y14:Y16),ROUND(SUM(Y14:Y16),0),""),"")</f>
        <v>0</v>
      </c>
      <c r="Z17" s="53">
        <f>+_xlfn.IFERROR(IF(COUNT(Z14:Z16),ROUND(SUM(Z14:Z16),0),""),"")</f>
        <v>0</v>
      </c>
      <c r="AA17" s="53">
        <f>+_xlfn.IFERROR(IF(COUNT(AA14:AA16),ROUND(SUM(AA14:AA16),0),""),"")</f>
        <v>0</v>
      </c>
    </row>
  </sheetData>
  <sheetProtection algorithmName="SHA-512" hashValue="ognLPZQx090fnYGjnbnNTx1kzpTagUpWOx4TTpDaZT64VIicepUg/SbHdTrye+IfAjRJRYK1bS+LruLRPgveWQ==" saltValue="iaPKE+r+u5Hfs0u3Yf1FD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
      <formula1>K13</formula1>
    </dataValidation>
  </dataValidations>
  <hyperlinks>
    <hyperlink ref="G17" location="'Shareholding Pattern'!F40" display="Total"/>
    <hyperlink ref="F17" location="'Shareholding Pattern'!F66"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5601"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705</v>
      </c>
      <c r="F12" s="86" t="s">
        <v>668</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FjrKtC7S0UWBpJaEQgkYfRKcMTYmZZtg+4/PWcyqAoyXz/iFvUNpnVXpMpSJkzHJG5J+fs26UHC7PcEBirMRtQ==" saltValue="+asBGHORDfgP+Re3+g4qJ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703</v>
      </c>
      <c r="F12" s="86" t="s">
        <v>667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xURGjr+EEsPjgZLpTgv78oTK4W5VZtLpzOCps6WAc7bSO+hUXYYTSQ/Pvo8H54mgv3VVpf0PT9OQ+JN3Hi3bWg==" saltValue="RaUaLlnUjTPupuLDXJ4Zh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702</v>
      </c>
      <c r="F12" s="86" t="s">
        <v>666</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8fMvCqYpCpISp8zO8L7KJqSR/0Cyip7WgjNjWSpeK8nz8x4zVbCDurbRVSu0ndX5uUpU8PlWAmJ/F2hUlvZh7w==" saltValue="XCvrVn5bQIWI4GkVzfe51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701</v>
      </c>
      <c r="F12" s="86" t="s">
        <v>665</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pPwxXy2stxMg/2jHc+IGwf7LT+WjhoJ3XqtxKoWckGinVetKU45T0X/PKlUnWJSg1qO1boVsekQkTVswZ52Oww==" saltValue="ZRd0XnhTFsCMMkxP85zxT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workbookViewId="0" topLeftCell="C7">
      <selection activeCell="F16" sqref="F16"/>
    </sheetView>
  </sheetViews>
  <sheetFormatPr defaultColWidth="0" defaultRowHeight="15"/>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212</v>
      </c>
      <c r="T1" s="18" t="s">
        <v>212</v>
      </c>
      <c r="U1" s="18" t="s">
        <v>93</v>
      </c>
    </row>
    <row r="2" ht="15" hidden="1">
      <c r="U2" s="18" t="s">
        <v>104</v>
      </c>
    </row>
    <row r="3" ht="15" hidden="1"/>
    <row r="4" ht="15" hidden="1"/>
    <row r="5" ht="15" hidden="1"/>
    <row r="6" ht="15" hidden="1"/>
    <row r="7" ht="30" customHeight="1"/>
    <row r="8" spans="4:9" ht="30" customHeight="1">
      <c r="D8" s="61" t="s">
        <v>114</v>
      </c>
      <c r="E8" s="61" t="s">
        <v>107</v>
      </c>
      <c r="F8" s="322" t="s">
        <v>473</v>
      </c>
      <c r="G8" s="309" t="s">
        <v>453</v>
      </c>
      <c r="H8" s="309" t="s">
        <v>454</v>
      </c>
      <c r="I8" s="309" t="s">
        <v>141</v>
      </c>
    </row>
    <row r="9" spans="4:21" ht="20.1" customHeight="1">
      <c r="D9" s="27">
        <v>1</v>
      </c>
      <c r="E9" s="318" t="s">
        <v>108</v>
      </c>
      <c r="F9" s="204" t="s">
        <v>104</v>
      </c>
      <c r="G9" s="438" t="s">
        <v>104</v>
      </c>
      <c r="H9" s="438" t="s">
        <v>104</v>
      </c>
      <c r="I9" s="438" t="s">
        <v>104</v>
      </c>
      <c r="M9" s="18">
        <v>1</v>
      </c>
      <c r="N9" s="18">
        <v>1</v>
      </c>
      <c r="O9" s="18">
        <v>1</v>
      </c>
      <c r="P9" s="18">
        <v>1</v>
      </c>
      <c r="R9" s="18" t="s">
        <v>495</v>
      </c>
      <c r="S9" s="18" t="s">
        <v>496</v>
      </c>
      <c r="T9" s="18" t="s">
        <v>497</v>
      </c>
      <c r="U9" s="18" t="s">
        <v>498</v>
      </c>
    </row>
    <row r="10" spans="4:21" ht="20.1" customHeight="1">
      <c r="D10" s="28">
        <v>2</v>
      </c>
      <c r="E10" s="319" t="s">
        <v>109</v>
      </c>
      <c r="F10" s="205" t="s">
        <v>104</v>
      </c>
      <c r="G10" s="439" t="s">
        <v>104</v>
      </c>
      <c r="H10" s="439" t="s">
        <v>104</v>
      </c>
      <c r="I10" s="439" t="s">
        <v>104</v>
      </c>
      <c r="M10" s="18">
        <v>1</v>
      </c>
      <c r="N10" s="18">
        <v>1</v>
      </c>
      <c r="O10" s="18">
        <v>1</v>
      </c>
      <c r="P10" s="18">
        <v>1</v>
      </c>
      <c r="R10" s="18" t="s">
        <v>499</v>
      </c>
      <c r="S10" s="18" t="s">
        <v>500</v>
      </c>
      <c r="T10" s="18" t="s">
        <v>501</v>
      </c>
      <c r="U10" s="18" t="s">
        <v>502</v>
      </c>
    </row>
    <row r="11" spans="4:21" ht="20.1" customHeight="1">
      <c r="D11" s="28">
        <v>3</v>
      </c>
      <c r="E11" s="319" t="s">
        <v>110</v>
      </c>
      <c r="F11" s="205" t="s">
        <v>104</v>
      </c>
      <c r="G11" s="439" t="s">
        <v>104</v>
      </c>
      <c r="H11" s="439" t="s">
        <v>104</v>
      </c>
      <c r="I11" s="439" t="s">
        <v>104</v>
      </c>
      <c r="M11" s="18">
        <v>1</v>
      </c>
      <c r="N11" s="18">
        <v>1</v>
      </c>
      <c r="O11" s="18">
        <v>1</v>
      </c>
      <c r="P11" s="18">
        <v>1</v>
      </c>
      <c r="R11" s="18" t="s">
        <v>503</v>
      </c>
      <c r="S11" s="18" t="s">
        <v>504</v>
      </c>
      <c r="T11" s="18" t="s">
        <v>505</v>
      </c>
      <c r="U11" s="18" t="s">
        <v>506</v>
      </c>
    </row>
    <row r="12" spans="4:21" ht="30">
      <c r="D12" s="28">
        <v>4</v>
      </c>
      <c r="E12" s="319" t="s">
        <v>111</v>
      </c>
      <c r="F12" s="205" t="s">
        <v>104</v>
      </c>
      <c r="G12" s="439" t="s">
        <v>104</v>
      </c>
      <c r="H12" s="439" t="s">
        <v>104</v>
      </c>
      <c r="I12" s="439" t="s">
        <v>104</v>
      </c>
      <c r="M12" s="18">
        <v>1</v>
      </c>
      <c r="N12" s="18">
        <v>1</v>
      </c>
      <c r="O12" s="18">
        <v>1</v>
      </c>
      <c r="P12" s="18">
        <v>1</v>
      </c>
      <c r="R12" s="18" t="s">
        <v>507</v>
      </c>
      <c r="S12" s="18" t="s">
        <v>508</v>
      </c>
      <c r="T12" s="18" t="s">
        <v>509</v>
      </c>
      <c r="U12" s="18" t="s">
        <v>510</v>
      </c>
    </row>
    <row r="13" spans="4:21" ht="21.75" customHeight="1">
      <c r="D13" s="28">
        <v>5</v>
      </c>
      <c r="E13" s="319" t="s">
        <v>112</v>
      </c>
      <c r="F13" s="205" t="s">
        <v>104</v>
      </c>
      <c r="G13" s="439" t="s">
        <v>104</v>
      </c>
      <c r="H13" s="440" t="s">
        <v>104</v>
      </c>
      <c r="I13" s="440" t="s">
        <v>104</v>
      </c>
      <c r="M13" s="18">
        <v>1</v>
      </c>
      <c r="N13" s="18">
        <v>1</v>
      </c>
      <c r="O13" s="18">
        <v>1</v>
      </c>
      <c r="P13" s="18">
        <v>1</v>
      </c>
      <c r="R13" s="18" t="s">
        <v>511</v>
      </c>
      <c r="S13" s="18" t="s">
        <v>512</v>
      </c>
      <c r="T13" s="18" t="s">
        <v>513</v>
      </c>
      <c r="U13" s="18" t="s">
        <v>514</v>
      </c>
    </row>
    <row r="14" spans="1:21" s="102" customFormat="1" ht="20.1" customHeight="1">
      <c r="A14" s="18"/>
      <c r="B14" s="18"/>
      <c r="C14" s="18"/>
      <c r="D14" s="106">
        <v>6</v>
      </c>
      <c r="E14" s="320" t="s">
        <v>113</v>
      </c>
      <c r="F14" s="312" t="s">
        <v>104</v>
      </c>
      <c r="G14" s="441" t="s">
        <v>104</v>
      </c>
      <c r="H14" s="310"/>
      <c r="I14" s="311"/>
      <c r="M14" s="102">
        <v>1</v>
      </c>
      <c r="N14" s="102">
        <v>1</v>
      </c>
      <c r="O14" s="102">
        <v>0</v>
      </c>
      <c r="P14" s="102">
        <v>0</v>
      </c>
      <c r="R14" s="102" t="s">
        <v>515</v>
      </c>
      <c r="S14" s="102" t="s">
        <v>516</v>
      </c>
      <c r="T14" s="102" t="s">
        <v>517</v>
      </c>
      <c r="U14" s="102" t="s">
        <v>518</v>
      </c>
    </row>
    <row r="15" spans="1:21" s="102" customFormat="1" ht="20.1" customHeight="1">
      <c r="A15" s="18"/>
      <c r="B15" s="18"/>
      <c r="C15" s="18"/>
      <c r="D15" s="106">
        <v>7</v>
      </c>
      <c r="E15" s="319" t="s">
        <v>381</v>
      </c>
      <c r="F15" s="369" t="s">
        <v>104</v>
      </c>
      <c r="G15" s="442" t="s">
        <v>104</v>
      </c>
      <c r="H15" s="443" t="s">
        <v>104</v>
      </c>
      <c r="I15" s="443" t="s">
        <v>104</v>
      </c>
      <c r="M15" s="102">
        <v>1</v>
      </c>
      <c r="N15" s="102">
        <v>1</v>
      </c>
      <c r="O15" s="102">
        <v>1</v>
      </c>
      <c r="P15" s="102">
        <v>1</v>
      </c>
      <c r="R15" s="102" t="s">
        <v>519</v>
      </c>
      <c r="S15" s="102" t="s">
        <v>520</v>
      </c>
      <c r="T15" s="102" t="s">
        <v>521</v>
      </c>
      <c r="U15" s="102" t="s">
        <v>522</v>
      </c>
    </row>
    <row r="16" spans="4:18" ht="21" customHeight="1">
      <c r="D16" s="29">
        <v>8</v>
      </c>
      <c r="E16" s="321" t="s">
        <v>600</v>
      </c>
      <c r="F16" s="370" t="s">
        <v>104</v>
      </c>
      <c r="G16" s="509"/>
      <c r="H16" s="510"/>
      <c r="I16" s="511"/>
      <c r="R16" s="198" t="s">
        <v>600</v>
      </c>
    </row>
  </sheetData>
  <sheetProtection algorithmName="SHA-512" hashValue="FgeUdZEu2gmO+1gC5waFXtScLNaLGwE3MFvH9b7BdDzR0Jsfend6RWv/mGWUf8mHIZQqaVCPZgNow4VvqDgYDQ==" saltValue="7meRQg62zhQTDWufsk3D3g=="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700</v>
      </c>
      <c r="F12" s="86" t="s">
        <v>664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jiBIuabz5pxC1PxqNX1RdGjG8R+Y32TV/OtSF8PUmjLR3NWS44zFUmwlYc+LImOPTUbax9zWvig7M8fluLhkYw==" saltValue="HwN/1my9l/bPlcFbG03E/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699</v>
      </c>
      <c r="F12" s="86" t="s">
        <v>663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bK74y+TAxSR20SVdKK8e74vQf29DuXPh65EsDOR+uQxj596wNXFWq276kgSQmqg86tSz0vLvos1Rnu1HRoPdwg==" saltValue="+WOZky1edxmAHNyCPgEhx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698</v>
      </c>
      <c r="F12" s="86" t="s">
        <v>662</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dJptqIqeZC9I32YQcZrn5+pcUGCDefETuImRrIQXQe/Le49DHM+2bDJSESLB2bBO8LZxz3bElGwTAi+fccOiuQ==" saltValue="I6AJgmEuwg2tkAJv914i9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84</v>
      </c>
      <c r="F12" s="86" t="s">
        <v>661</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WWRillUIrfl6+mVYu5fxZXuYfrJD9MhAmpcpjgiBU8MUg2oBnhXAwtGvT3zFtgj1zsAxiyKr7YQuCVKo2Li6uA==" saltValue="FCZI0wacnvGERuVbi3zlz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382" t="s">
        <v>17</v>
      </c>
      <c r="N11" s="382" t="s">
        <v>18</v>
      </c>
      <c r="O11" s="382" t="s">
        <v>19</v>
      </c>
      <c r="P11" s="557"/>
      <c r="Q11" s="557"/>
      <c r="R11" s="604"/>
      <c r="S11" s="604"/>
      <c r="T11" s="557"/>
      <c r="U11" s="382" t="s">
        <v>20</v>
      </c>
      <c r="V11" s="382" t="s">
        <v>21</v>
      </c>
      <c r="W11" s="557"/>
      <c r="X11" s="557"/>
      <c r="Y11" s="399" t="s">
        <v>710</v>
      </c>
      <c r="Z11" s="399" t="s">
        <v>711</v>
      </c>
      <c r="AA11" s="399" t="s">
        <v>712</v>
      </c>
    </row>
    <row r="12" spans="5:27" s="6" customFormat="1" ht="20.1" customHeight="1">
      <c r="E12" s="9" t="s">
        <v>697</v>
      </c>
      <c r="F12" s="86" t="s">
        <v>660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En1DVUSsv+HXwwZ9VkiDfzSpqdaRAoAghpAAlL9QLjJxd/FBINyUGs1MG3sooTFOfowefKm2LZORzMIAsnniMA==" saltValue="YBJjYrOPmSbGtLM2C/PUr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row>
    <row r="12" spans="5:27" s="6" customFormat="1" ht="20.1" customHeight="1">
      <c r="E12" s="9" t="s">
        <v>683</v>
      </c>
      <c r="F12" s="86" t="s">
        <v>693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algorithmName="SHA-512" hashValue="nR2LKBMISjkVHrATsDS8q61OVPZSCCrNJvyVEQBpZG8M1xqzgZS0Gd+u33pvtJjkfquG7Z9UZ+SwOR13YIUT7w==" saltValue="JRD3HKg3S7BkBsXO3uZjkQ==" spinCount="100000"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05" t="s">
        <v>119</v>
      </c>
      <c r="E9" s="605" t="s">
        <v>34</v>
      </c>
      <c r="F9" s="605" t="s">
        <v>376</v>
      </c>
      <c r="G9" s="602" t="s">
        <v>118</v>
      </c>
      <c r="H9" s="557" t="s">
        <v>1</v>
      </c>
      <c r="I9" s="602" t="s">
        <v>368</v>
      </c>
      <c r="J9" s="557" t="s">
        <v>3</v>
      </c>
      <c r="K9" s="557" t="s">
        <v>4</v>
      </c>
      <c r="L9" s="557" t="s">
        <v>5</v>
      </c>
      <c r="M9" s="557" t="s">
        <v>6</v>
      </c>
      <c r="N9" s="557" t="s">
        <v>7</v>
      </c>
      <c r="O9" s="557" t="s">
        <v>8</v>
      </c>
      <c r="P9" s="557"/>
      <c r="Q9" s="557"/>
      <c r="R9" s="557"/>
      <c r="S9" s="557" t="s">
        <v>9</v>
      </c>
      <c r="T9" s="605" t="s">
        <v>447</v>
      </c>
      <c r="U9" s="605" t="s">
        <v>120</v>
      </c>
      <c r="V9" s="557" t="s">
        <v>89</v>
      </c>
      <c r="W9" s="557" t="s">
        <v>12</v>
      </c>
      <c r="X9" s="557"/>
      <c r="Y9" s="557" t="s">
        <v>14</v>
      </c>
      <c r="Z9" s="517" t="s">
        <v>441</v>
      </c>
      <c r="AA9" s="593" t="s">
        <v>708</v>
      </c>
      <c r="AB9" s="594"/>
      <c r="AC9" s="595"/>
      <c r="AG9" s="63" t="s">
        <v>348</v>
      </c>
      <c r="AV9" t="s">
        <v>34</v>
      </c>
    </row>
    <row r="10" spans="4:48" ht="31.5" customHeight="1">
      <c r="D10" s="603"/>
      <c r="E10" s="603"/>
      <c r="F10" s="603"/>
      <c r="G10" s="530"/>
      <c r="H10" s="557"/>
      <c r="I10" s="603"/>
      <c r="J10" s="557"/>
      <c r="K10" s="557"/>
      <c r="L10" s="557"/>
      <c r="M10" s="557"/>
      <c r="N10" s="557"/>
      <c r="O10" s="557" t="s">
        <v>15</v>
      </c>
      <c r="P10" s="557"/>
      <c r="Q10" s="557"/>
      <c r="R10" s="557" t="s">
        <v>16</v>
      </c>
      <c r="S10" s="557"/>
      <c r="T10" s="603"/>
      <c r="U10" s="567"/>
      <c r="V10" s="557"/>
      <c r="W10" s="557"/>
      <c r="X10" s="557"/>
      <c r="Y10" s="557"/>
      <c r="Z10" s="557"/>
      <c r="AA10" s="524" t="s">
        <v>709</v>
      </c>
      <c r="AB10" s="525"/>
      <c r="AC10" s="526"/>
      <c r="AG10" s="63" t="s">
        <v>339</v>
      </c>
      <c r="AV10" t="s">
        <v>379</v>
      </c>
    </row>
    <row r="11" spans="4:33" ht="45">
      <c r="D11" s="604"/>
      <c r="E11" s="604"/>
      <c r="F11" s="604"/>
      <c r="G11" s="516"/>
      <c r="H11" s="557"/>
      <c r="I11" s="604"/>
      <c r="J11" s="557"/>
      <c r="K11" s="557"/>
      <c r="L11" s="557"/>
      <c r="M11" s="557"/>
      <c r="N11" s="557"/>
      <c r="O11" s="382" t="s">
        <v>17</v>
      </c>
      <c r="P11" s="382" t="s">
        <v>18</v>
      </c>
      <c r="Q11" s="382" t="s">
        <v>19</v>
      </c>
      <c r="R11" s="557"/>
      <c r="S11" s="557"/>
      <c r="T11" s="604"/>
      <c r="U11" s="568"/>
      <c r="V11" s="557"/>
      <c r="W11" s="382" t="s">
        <v>20</v>
      </c>
      <c r="X11" s="382" t="s">
        <v>21</v>
      </c>
      <c r="Y11" s="557"/>
      <c r="Z11" s="557"/>
      <c r="AA11" s="399" t="s">
        <v>710</v>
      </c>
      <c r="AB11" s="399" t="s">
        <v>711</v>
      </c>
      <c r="AC11" s="399" t="s">
        <v>712</v>
      </c>
      <c r="AG11" s="63" t="s">
        <v>344</v>
      </c>
    </row>
    <row r="12" spans="4:32" ht="15.75">
      <c r="D12" s="9" t="s">
        <v>696</v>
      </c>
      <c r="E12" s="384" t="s">
        <v>33</v>
      </c>
      <c r="F12" s="385"/>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algorithmName="SHA-512" hashValue="8tyah6sR6S+Xlca1w2mFnUPjDHVfpwzcj6WUcbhbWKITglp91bUQ46Rsh35zNIV01spWkkfzMgEQb8+2bXl93w==" saltValue="esavkWFPq9LCnwH51uObOQ==" spinCount="100000"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05" t="s">
        <v>119</v>
      </c>
      <c r="E9" s="605" t="s">
        <v>34</v>
      </c>
      <c r="F9" s="605" t="s">
        <v>376</v>
      </c>
      <c r="G9" s="602" t="s">
        <v>118</v>
      </c>
      <c r="H9" s="557" t="s">
        <v>1</v>
      </c>
      <c r="I9" s="602" t="s">
        <v>368</v>
      </c>
      <c r="J9" s="557" t="s">
        <v>3</v>
      </c>
      <c r="K9" s="557" t="s">
        <v>4</v>
      </c>
      <c r="L9" s="557" t="s">
        <v>5</v>
      </c>
      <c r="M9" s="557" t="s">
        <v>6</v>
      </c>
      <c r="N9" s="557" t="s">
        <v>7</v>
      </c>
      <c r="O9" s="557" t="s">
        <v>8</v>
      </c>
      <c r="P9" s="557"/>
      <c r="Q9" s="557"/>
      <c r="R9" s="557"/>
      <c r="S9" s="557" t="s">
        <v>9</v>
      </c>
      <c r="T9" s="605" t="s">
        <v>447</v>
      </c>
      <c r="U9" s="605" t="s">
        <v>120</v>
      </c>
      <c r="V9" s="557" t="s">
        <v>89</v>
      </c>
      <c r="W9" s="557" t="s">
        <v>12</v>
      </c>
      <c r="X9" s="557"/>
      <c r="Y9" s="557" t="s">
        <v>14</v>
      </c>
      <c r="Z9" s="517" t="s">
        <v>441</v>
      </c>
      <c r="AA9" s="593" t="s">
        <v>708</v>
      </c>
      <c r="AB9" s="594"/>
      <c r="AC9" s="595"/>
      <c r="AG9" s="63" t="s">
        <v>348</v>
      </c>
      <c r="AV9" t="s">
        <v>34</v>
      </c>
    </row>
    <row r="10" spans="4:48" ht="31.5" customHeight="1">
      <c r="D10" s="603"/>
      <c r="E10" s="603"/>
      <c r="F10" s="603"/>
      <c r="G10" s="530"/>
      <c r="H10" s="557"/>
      <c r="I10" s="603"/>
      <c r="J10" s="557"/>
      <c r="K10" s="557"/>
      <c r="L10" s="557"/>
      <c r="M10" s="557"/>
      <c r="N10" s="557"/>
      <c r="O10" s="557" t="s">
        <v>15</v>
      </c>
      <c r="P10" s="557"/>
      <c r="Q10" s="557"/>
      <c r="R10" s="557" t="s">
        <v>16</v>
      </c>
      <c r="S10" s="557"/>
      <c r="T10" s="603"/>
      <c r="U10" s="567"/>
      <c r="V10" s="557"/>
      <c r="W10" s="557"/>
      <c r="X10" s="557"/>
      <c r="Y10" s="557"/>
      <c r="Z10" s="557"/>
      <c r="AA10" s="524" t="s">
        <v>709</v>
      </c>
      <c r="AB10" s="525"/>
      <c r="AC10" s="526"/>
      <c r="AG10" s="63" t="s">
        <v>339</v>
      </c>
      <c r="AV10" t="s">
        <v>379</v>
      </c>
    </row>
    <row r="11" spans="4:33" ht="45">
      <c r="D11" s="604"/>
      <c r="E11" s="604"/>
      <c r="F11" s="604"/>
      <c r="G11" s="516"/>
      <c r="H11" s="557"/>
      <c r="I11" s="604"/>
      <c r="J11" s="557"/>
      <c r="K11" s="557"/>
      <c r="L11" s="557"/>
      <c r="M11" s="557"/>
      <c r="N11" s="557"/>
      <c r="O11" s="40" t="s">
        <v>17</v>
      </c>
      <c r="P11" s="40" t="s">
        <v>18</v>
      </c>
      <c r="Q11" s="40" t="s">
        <v>19</v>
      </c>
      <c r="R11" s="557"/>
      <c r="S11" s="557"/>
      <c r="T11" s="604"/>
      <c r="U11" s="568"/>
      <c r="V11" s="557"/>
      <c r="W11" s="40" t="s">
        <v>20</v>
      </c>
      <c r="X11" s="40" t="s">
        <v>21</v>
      </c>
      <c r="Y11" s="557"/>
      <c r="Z11" s="557"/>
      <c r="AA11" s="399" t="s">
        <v>710</v>
      </c>
      <c r="AB11" s="399" t="s">
        <v>711</v>
      </c>
      <c r="AC11" s="399" t="s">
        <v>712</v>
      </c>
      <c r="AG11" s="63" t="s">
        <v>344</v>
      </c>
    </row>
    <row r="12" spans="4:32" ht="15.75">
      <c r="D12" s="9" t="s">
        <v>679</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Y14" s="55"/>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algorithmName="SHA-512" hashValue="XPI/eV4jAtnrqic6VOd+Dci2qrvIyrFPb+E8Bk6ykg7YaGA0T/eWxR7nBLBW1C88rGQDNIwAiP7iMC+p57dPJQ==" saltValue="igoox+gRrt0kDvTi+xpLGQ==" spinCount="100000"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5" t="s">
        <v>119</v>
      </c>
      <c r="F9" s="517" t="s">
        <v>118</v>
      </c>
      <c r="G9" s="557" t="s">
        <v>1</v>
      </c>
      <c r="H9" s="517" t="s">
        <v>3</v>
      </c>
      <c r="I9" s="557" t="s">
        <v>4</v>
      </c>
      <c r="J9" s="557" t="s">
        <v>5</v>
      </c>
      <c r="K9" s="557" t="s">
        <v>6</v>
      </c>
      <c r="L9" s="557" t="s">
        <v>7</v>
      </c>
      <c r="M9" s="557" t="s">
        <v>8</v>
      </c>
      <c r="N9" s="557"/>
      <c r="O9" s="557"/>
      <c r="P9" s="557"/>
      <c r="Q9" s="605" t="s">
        <v>447</v>
      </c>
      <c r="R9" s="557" t="s">
        <v>10</v>
      </c>
      <c r="S9" s="605" t="s">
        <v>116</v>
      </c>
      <c r="T9" s="557" t="s">
        <v>89</v>
      </c>
      <c r="U9" s="557" t="s">
        <v>12</v>
      </c>
      <c r="V9" s="557"/>
      <c r="W9" s="557" t="s">
        <v>14</v>
      </c>
      <c r="X9" s="517" t="s">
        <v>441</v>
      </c>
      <c r="Y9" s="593" t="s">
        <v>708</v>
      </c>
      <c r="Z9" s="594"/>
      <c r="AA9" s="595"/>
      <c r="AQ9" t="s">
        <v>346</v>
      </c>
    </row>
    <row r="10" spans="5:43" ht="31.5" customHeight="1">
      <c r="E10" s="603"/>
      <c r="F10" s="557"/>
      <c r="G10" s="557"/>
      <c r="H10" s="557"/>
      <c r="I10" s="557"/>
      <c r="J10" s="557"/>
      <c r="K10" s="557"/>
      <c r="L10" s="557"/>
      <c r="M10" s="557" t="s">
        <v>15</v>
      </c>
      <c r="N10" s="557"/>
      <c r="O10" s="557"/>
      <c r="P10" s="557" t="s">
        <v>16</v>
      </c>
      <c r="Q10" s="603"/>
      <c r="R10" s="557"/>
      <c r="S10" s="603"/>
      <c r="T10" s="557"/>
      <c r="U10" s="557"/>
      <c r="V10" s="557"/>
      <c r="W10" s="557"/>
      <c r="X10" s="557"/>
      <c r="Y10" s="524" t="s">
        <v>709</v>
      </c>
      <c r="Z10" s="525"/>
      <c r="AA10" s="526"/>
      <c r="AQ10" t="s">
        <v>336</v>
      </c>
    </row>
    <row r="11" spans="5:43" ht="78.75" customHeight="1">
      <c r="E11" s="604"/>
      <c r="F11" s="557"/>
      <c r="G11" s="557"/>
      <c r="H11" s="557"/>
      <c r="I11" s="557"/>
      <c r="J11" s="557"/>
      <c r="K11" s="557"/>
      <c r="L11" s="557"/>
      <c r="M11" s="382" t="s">
        <v>17</v>
      </c>
      <c r="N11" s="382" t="s">
        <v>18</v>
      </c>
      <c r="O11" s="382" t="s">
        <v>19</v>
      </c>
      <c r="P11" s="557"/>
      <c r="Q11" s="604"/>
      <c r="R11" s="557"/>
      <c r="S11" s="604"/>
      <c r="T11" s="557"/>
      <c r="U11" s="382" t="s">
        <v>20</v>
      </c>
      <c r="V11" s="382" t="s">
        <v>21</v>
      </c>
      <c r="W11" s="557"/>
      <c r="X11" s="557"/>
      <c r="Y11" s="399" t="s">
        <v>710</v>
      </c>
      <c r="Z11" s="399" t="s">
        <v>711</v>
      </c>
      <c r="AA11" s="399" t="s">
        <v>712</v>
      </c>
      <c r="AQ11" t="s">
        <v>347</v>
      </c>
    </row>
    <row r="12" spans="5:43" ht="20.25" customHeight="1">
      <c r="E12" s="9" t="s">
        <v>695</v>
      </c>
      <c r="F12" s="384" t="s">
        <v>694</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algorithmName="SHA-512" hashValue="CpPy5I4mvYKuK9IwXHXd30tH2tYABzfM/kX6ctb1/bTFuVzUXvg5yd/3yofbrwbCLDQ+4sYOVodNo1iAUbp+kw==" saltValue="WMx6q1aBo4obz7lrXLtf8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5" t="s">
        <v>119</v>
      </c>
      <c r="F9" s="517" t="s">
        <v>118</v>
      </c>
      <c r="G9" s="557" t="s">
        <v>1</v>
      </c>
      <c r="H9" s="517" t="s">
        <v>3</v>
      </c>
      <c r="I9" s="557" t="s">
        <v>4</v>
      </c>
      <c r="J9" s="557" t="s">
        <v>5</v>
      </c>
      <c r="K9" s="557" t="s">
        <v>6</v>
      </c>
      <c r="L9" s="557" t="s">
        <v>7</v>
      </c>
      <c r="M9" s="557" t="s">
        <v>8</v>
      </c>
      <c r="N9" s="557"/>
      <c r="O9" s="557"/>
      <c r="P9" s="557"/>
      <c r="Q9" s="605" t="s">
        <v>447</v>
      </c>
      <c r="R9" s="557" t="s">
        <v>10</v>
      </c>
      <c r="S9" s="605" t="s">
        <v>116</v>
      </c>
      <c r="T9" s="557" t="s">
        <v>89</v>
      </c>
      <c r="U9" s="557" t="s">
        <v>12</v>
      </c>
      <c r="V9" s="557"/>
      <c r="W9" s="557" t="s">
        <v>14</v>
      </c>
      <c r="X9" s="517" t="s">
        <v>441</v>
      </c>
      <c r="Y9" s="593" t="s">
        <v>708</v>
      </c>
      <c r="Z9" s="594"/>
      <c r="AA9" s="595"/>
      <c r="AQ9" t="s">
        <v>346</v>
      </c>
    </row>
    <row r="10" spans="5:43" ht="31.5" customHeight="1">
      <c r="E10" s="603"/>
      <c r="F10" s="557"/>
      <c r="G10" s="557"/>
      <c r="H10" s="557"/>
      <c r="I10" s="557"/>
      <c r="J10" s="557"/>
      <c r="K10" s="557"/>
      <c r="L10" s="557"/>
      <c r="M10" s="557" t="s">
        <v>15</v>
      </c>
      <c r="N10" s="557"/>
      <c r="O10" s="557"/>
      <c r="P10" s="557" t="s">
        <v>16</v>
      </c>
      <c r="Q10" s="603"/>
      <c r="R10" s="557"/>
      <c r="S10" s="603"/>
      <c r="T10" s="557"/>
      <c r="U10" s="557"/>
      <c r="V10" s="557"/>
      <c r="W10" s="557"/>
      <c r="X10" s="557"/>
      <c r="Y10" s="524" t="s">
        <v>709</v>
      </c>
      <c r="Z10" s="525"/>
      <c r="AA10" s="526"/>
      <c r="AQ10" t="s">
        <v>336</v>
      </c>
    </row>
    <row r="11" spans="5:43" ht="78.75" customHeight="1">
      <c r="E11" s="604"/>
      <c r="F11" s="557"/>
      <c r="G11" s="557"/>
      <c r="H11" s="557"/>
      <c r="I11" s="557"/>
      <c r="J11" s="557"/>
      <c r="K11" s="557"/>
      <c r="L11" s="557"/>
      <c r="M11" s="382" t="s">
        <v>17</v>
      </c>
      <c r="N11" s="382" t="s">
        <v>18</v>
      </c>
      <c r="O11" s="382" t="s">
        <v>19</v>
      </c>
      <c r="P11" s="557"/>
      <c r="Q11" s="604"/>
      <c r="R11" s="557"/>
      <c r="S11" s="604"/>
      <c r="T11" s="557"/>
      <c r="U11" s="382" t="s">
        <v>20</v>
      </c>
      <c r="V11" s="382" t="s">
        <v>21</v>
      </c>
      <c r="W11" s="557"/>
      <c r="X11" s="557"/>
      <c r="Y11" s="399" t="s">
        <v>710</v>
      </c>
      <c r="Z11" s="399" t="s">
        <v>711</v>
      </c>
      <c r="AA11" s="399" t="s">
        <v>712</v>
      </c>
      <c r="AQ11" t="s">
        <v>347</v>
      </c>
    </row>
    <row r="12" spans="5:43" ht="20.25" customHeight="1">
      <c r="E12" s="9" t="s">
        <v>692</v>
      </c>
      <c r="F12" s="384" t="s">
        <v>691</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algorithmName="SHA-512" hashValue="5YweuJkxTLZoeh9rJ0Px/vF1bucCJ4KHihBjhNpb9HppAHI51XbCk9kqhcecerTekCZ1KjeQhDsqQKUxpfyJrg==" saltValue="5IgFpEIoejkB5LbDUBfcs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E2:AB18"/>
  <sheetViews>
    <sheetView showGridLines="0" zoomScale="90" zoomScaleNormal="90" workbookViewId="0" topLeftCell="D6">
      <selection activeCell="E8" sqref="E8:AB8"/>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67" t="s">
        <v>153</v>
      </c>
      <c r="O2" s="67"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518" t="s">
        <v>146</v>
      </c>
      <c r="F8" s="519"/>
      <c r="G8" s="519"/>
      <c r="H8" s="519"/>
      <c r="I8" s="519"/>
      <c r="J8" s="519"/>
      <c r="K8" s="519"/>
      <c r="L8" s="519"/>
      <c r="M8" s="519"/>
      <c r="N8" s="519"/>
      <c r="O8" s="519"/>
      <c r="P8" s="519"/>
      <c r="Q8" s="519"/>
      <c r="R8" s="519"/>
      <c r="S8" s="519"/>
      <c r="T8" s="519"/>
      <c r="U8" s="519"/>
      <c r="V8" s="519"/>
      <c r="W8" s="519"/>
      <c r="X8" s="519"/>
      <c r="Y8" s="519"/>
      <c r="Z8" s="519"/>
      <c r="AA8" s="519"/>
      <c r="AB8" s="520"/>
    </row>
    <row r="9" spans="5:28" ht="22.5" customHeight="1">
      <c r="E9" s="521" t="s">
        <v>374</v>
      </c>
      <c r="F9" s="522"/>
      <c r="G9" s="522"/>
      <c r="H9" s="522"/>
      <c r="I9" s="522"/>
      <c r="J9" s="522"/>
      <c r="K9" s="522"/>
      <c r="L9" s="522"/>
      <c r="M9" s="522"/>
      <c r="N9" s="522"/>
      <c r="O9" s="522"/>
      <c r="P9" s="522"/>
      <c r="Q9" s="522"/>
      <c r="R9" s="522"/>
      <c r="S9" s="522"/>
      <c r="T9" s="522"/>
      <c r="U9" s="522"/>
      <c r="V9" s="522"/>
      <c r="W9" s="522"/>
      <c r="X9" s="522"/>
      <c r="Y9" s="522"/>
      <c r="Z9" s="522"/>
      <c r="AA9" s="522"/>
      <c r="AB9" s="523"/>
    </row>
    <row r="10" spans="5:28" ht="27" customHeight="1">
      <c r="E10" s="516" t="s">
        <v>132</v>
      </c>
      <c r="F10" s="516" t="s">
        <v>133</v>
      </c>
      <c r="G10" s="516" t="s">
        <v>2</v>
      </c>
      <c r="H10" s="516" t="s">
        <v>3</v>
      </c>
      <c r="I10" s="516" t="s">
        <v>4</v>
      </c>
      <c r="J10" s="516" t="s">
        <v>5</v>
      </c>
      <c r="K10" s="516" t="s">
        <v>6</v>
      </c>
      <c r="L10" s="516" t="s">
        <v>7</v>
      </c>
      <c r="M10" s="527" t="s">
        <v>134</v>
      </c>
      <c r="N10" s="528"/>
      <c r="O10" s="528"/>
      <c r="P10" s="529"/>
      <c r="Q10" s="516" t="s">
        <v>9</v>
      </c>
      <c r="R10" s="530" t="s">
        <v>447</v>
      </c>
      <c r="S10" s="516" t="s">
        <v>116</v>
      </c>
      <c r="T10" s="516" t="s">
        <v>11</v>
      </c>
      <c r="U10" s="512" t="s">
        <v>12</v>
      </c>
      <c r="V10" s="513"/>
      <c r="W10" s="512" t="s">
        <v>13</v>
      </c>
      <c r="X10" s="513"/>
      <c r="Y10" s="516" t="s">
        <v>14</v>
      </c>
      <c r="Z10" s="524" t="s">
        <v>708</v>
      </c>
      <c r="AA10" s="525"/>
      <c r="AB10" s="526"/>
    </row>
    <row r="11" spans="5:28" ht="24" customHeight="1">
      <c r="E11" s="517"/>
      <c r="F11" s="517"/>
      <c r="G11" s="517"/>
      <c r="H11" s="517"/>
      <c r="I11" s="517"/>
      <c r="J11" s="517"/>
      <c r="K11" s="517"/>
      <c r="L11" s="517"/>
      <c r="M11" s="524" t="s">
        <v>328</v>
      </c>
      <c r="N11" s="525"/>
      <c r="O11" s="526"/>
      <c r="P11" s="517" t="s">
        <v>135</v>
      </c>
      <c r="Q11" s="517"/>
      <c r="R11" s="530"/>
      <c r="S11" s="517"/>
      <c r="T11" s="517"/>
      <c r="U11" s="514"/>
      <c r="V11" s="515"/>
      <c r="W11" s="514"/>
      <c r="X11" s="515"/>
      <c r="Y11" s="517"/>
      <c r="Z11" s="524" t="s">
        <v>709</v>
      </c>
      <c r="AA11" s="525"/>
      <c r="AB11" s="526"/>
    </row>
    <row r="12" spans="5:28" ht="79.5" customHeight="1">
      <c r="E12" s="517"/>
      <c r="F12" s="517"/>
      <c r="G12" s="517"/>
      <c r="H12" s="517"/>
      <c r="I12" s="517"/>
      <c r="J12" s="517"/>
      <c r="K12" s="517"/>
      <c r="L12" s="517"/>
      <c r="M12" s="65" t="s">
        <v>17</v>
      </c>
      <c r="N12" s="349" t="s">
        <v>18</v>
      </c>
      <c r="O12" s="349" t="s">
        <v>19</v>
      </c>
      <c r="P12" s="517"/>
      <c r="Q12" s="517"/>
      <c r="R12" s="516"/>
      <c r="S12" s="517"/>
      <c r="T12" s="517"/>
      <c r="U12" s="65" t="s">
        <v>20</v>
      </c>
      <c r="V12" s="65" t="s">
        <v>21</v>
      </c>
      <c r="W12" s="65" t="s">
        <v>20</v>
      </c>
      <c r="X12" s="65" t="s">
        <v>21</v>
      </c>
      <c r="Y12" s="517"/>
      <c r="Z12" s="414" t="s">
        <v>710</v>
      </c>
      <c r="AA12" s="414" t="s">
        <v>711</v>
      </c>
      <c r="AB12" s="414" t="s">
        <v>712</v>
      </c>
    </row>
    <row r="13" spans="5:28" ht="20.1" customHeight="1">
      <c r="E13" s="66" t="s">
        <v>136</v>
      </c>
      <c r="F13" s="56" t="s">
        <v>137</v>
      </c>
      <c r="G13" s="78">
        <f>+_xlfn.IFERROR(IF(COUNT('Shareholding Pattern'!H26),('Shareholding Pattern'!H26),""),"")</f>
        <v>3</v>
      </c>
      <c r="H13" s="78">
        <f>+_xlfn.IFERROR(IF(COUNT('Shareholding Pattern'!I26),('Shareholding Pattern'!I26),""),"")</f>
        <v>4620244</v>
      </c>
      <c r="I13" s="78" t="str">
        <f>+_xlfn.IFERROR(IF(COUNT('Shareholding Pattern'!J26),('Shareholding Pattern'!J26),""),"")</f>
        <v/>
      </c>
      <c r="J13" s="78" t="str">
        <f>+_xlfn.IFERROR(IF(COUNT('Shareholding Pattern'!K26),('Shareholding Pattern'!K26),""),"")</f>
        <v/>
      </c>
      <c r="K13" s="78">
        <f>+_xlfn.IFERROR(IF(COUNT('Shareholding Pattern'!L26),('Shareholding Pattern'!L26),""),"")</f>
        <v>4620244</v>
      </c>
      <c r="L13" s="185">
        <f>+_xlfn.IFERROR(IF(COUNT('Shareholding Pattern'!M26),('Shareholding Pattern'!M26),""),"")</f>
        <v>42.47</v>
      </c>
      <c r="M13" s="79">
        <f>+_xlfn.IFERROR(IF(COUNT('Shareholding Pattern'!N26),('Shareholding Pattern'!N26),""),"")</f>
        <v>4620244</v>
      </c>
      <c r="N13" s="141" t="str">
        <f>+_xlfn.IFERROR(IF(COUNT('Shareholding Pattern'!O26),('Shareholding Pattern'!O26),""),"")</f>
        <v/>
      </c>
      <c r="O13" s="141">
        <f>+_xlfn.IFERROR(IF(COUNT('Shareholding Pattern'!P26),('Shareholding Pattern'!P26),""),"")</f>
        <v>4620244</v>
      </c>
      <c r="P13" s="185">
        <f>+_xlfn.IFERROR(IF(COUNT('Shareholding Pattern'!Q26),('Shareholding Pattern'!Q26),""),"")</f>
        <v>42.47</v>
      </c>
      <c r="Q13" s="78" t="str">
        <f>+_xlfn.IFERROR(IF(COUNT('Shareholding Pattern'!R26),('Shareholding Pattern'!R26),""),"")</f>
        <v/>
      </c>
      <c r="R13" s="78" t="str">
        <f>+_xlfn.IFERROR(IF(COUNT('Shareholding Pattern'!S26),('Shareholding Pattern'!S26),""),"")</f>
        <v/>
      </c>
      <c r="S13" s="78" t="str">
        <f>+_xlfn.IFERROR(IF(COUNT('Shareholding Pattern'!T26),('Shareholding Pattern'!T26),""),"")</f>
        <v/>
      </c>
      <c r="T13" s="185">
        <f>+_xlfn.IFERROR(IF(COUNT('Shareholding Pattern'!U26),('Shareholding Pattern'!U26),""),"")</f>
        <v>42.47</v>
      </c>
      <c r="U13" s="78" t="str">
        <f>+_xlfn.IFERROR(IF(COUNT('Shareholding Pattern'!V26),('Shareholding Pattern'!V26),""),"")</f>
        <v/>
      </c>
      <c r="V13" s="185" t="str">
        <f>+_xlfn.IFERROR(IF(COUNT('Shareholding Pattern'!W26),('Shareholding Pattern'!W26),""),"")</f>
        <v/>
      </c>
      <c r="W13" s="78" t="str">
        <f>+_xlfn.IFERROR(IF(COUNT('Shareholding Pattern'!X26),('Shareholding Pattern'!X26),""),"")</f>
        <v/>
      </c>
      <c r="X13" s="185" t="str">
        <f>+_xlfn.IFERROR(IF(COUNT('Shareholding Pattern'!Y26),('Shareholding Pattern'!Y26),""),"")</f>
        <v/>
      </c>
      <c r="Y13" s="78">
        <f>+_xlfn.IFERROR(IF(COUNT('Shareholding Pattern'!Z26),('Shareholding Pattern'!Z26),""),"")</f>
        <v>4620244</v>
      </c>
      <c r="Z13" s="415"/>
      <c r="AA13" s="416"/>
      <c r="AB13" s="417"/>
    </row>
    <row r="14" spans="5:28" ht="20.1" customHeight="1">
      <c r="E14" s="66" t="s">
        <v>138</v>
      </c>
      <c r="F14" s="54" t="s">
        <v>139</v>
      </c>
      <c r="G14" s="78">
        <f>+_xlfn.IFERROR(IF(COUNT('Shareholding Pattern'!H71),('Shareholding Pattern'!H71),""),"")</f>
        <v>6457</v>
      </c>
      <c r="H14" s="78">
        <f>+_xlfn.IFERROR(IF(COUNT('Shareholding Pattern'!I71),('Shareholding Pattern'!I71),""),"")</f>
        <v>6258504</v>
      </c>
      <c r="I14" s="78" t="str">
        <f>+_xlfn.IFERROR(IF(COUNT('Shareholding Pattern'!J71),('Shareholding Pattern'!J71),""),"")</f>
        <v/>
      </c>
      <c r="J14" s="78" t="str">
        <f>+_xlfn.IFERROR(IF(COUNT('Shareholding Pattern'!K71),('Shareholding Pattern'!K71),""),"")</f>
        <v/>
      </c>
      <c r="K14" s="78">
        <f>+_xlfn.IFERROR(IF(COUNT('Shareholding Pattern'!L71),('Shareholding Pattern'!L71),""),"")</f>
        <v>6258504</v>
      </c>
      <c r="L14" s="185">
        <f>+_xlfn.IFERROR(IF(COUNT('Shareholding Pattern'!M71),('Shareholding Pattern'!M71),""),"")</f>
        <v>57.53</v>
      </c>
      <c r="M14" s="268">
        <f>+_xlfn.IFERROR(IF(COUNT('Shareholding Pattern'!N71),('Shareholding Pattern'!N71),""),"")</f>
        <v>6258103</v>
      </c>
      <c r="N14" s="141" t="str">
        <f>+_xlfn.IFERROR(IF(COUNT('Shareholding Pattern'!O71),('Shareholding Pattern'!O71),""),"")</f>
        <v/>
      </c>
      <c r="O14" s="141">
        <f>+_xlfn.IFERROR(IF(COUNT('Shareholding Pattern'!P71),('Shareholding Pattern'!P71),""),"")</f>
        <v>6258103</v>
      </c>
      <c r="P14" s="185">
        <f>+_xlfn.IFERROR(IF(COUNT('Shareholding Pattern'!Q71),('Shareholding Pattern'!Q71),""),"")</f>
        <v>57.53</v>
      </c>
      <c r="Q14" s="78" t="str">
        <f>+_xlfn.IFERROR(IF(COUNT('Shareholding Pattern'!R71),('Shareholding Pattern'!R71),""),"")</f>
        <v/>
      </c>
      <c r="R14" s="78" t="str">
        <f>+_xlfn.IFERROR(IF(COUNT('Shareholding Pattern'!S71),('Shareholding Pattern'!S71),""),"")</f>
        <v/>
      </c>
      <c r="S14" s="78" t="str">
        <f>+_xlfn.IFERROR(IF(COUNT('Shareholding Pattern'!T71),('Shareholding Pattern'!T71),""),"")</f>
        <v/>
      </c>
      <c r="T14" s="185">
        <f>+_xlfn.IFERROR(IF(COUNT('Shareholding Pattern'!U71),('Shareholding Pattern'!U71),""),"")</f>
        <v>57.53</v>
      </c>
      <c r="U14" s="78" t="str">
        <f>+_xlfn.IFERROR(IF(COUNT('Shareholding Pattern'!V71),('Shareholding Pattern'!V71),""),"")</f>
        <v/>
      </c>
      <c r="V14" s="185" t="str">
        <f>+_xlfn.IFERROR(IF(COUNT('Shareholding Pattern'!W71),('Shareholding Pattern'!W71),""),"")</f>
        <v/>
      </c>
      <c r="W14" s="299"/>
      <c r="X14" s="300"/>
      <c r="Y14" s="78">
        <f>+_xlfn.IFERROR(IF(COUNT('Shareholding Pattern'!Z71),('Shareholding Pattern'!Z71),""),"")</f>
        <v>5237556</v>
      </c>
      <c r="Z14" s="78">
        <f>+_xlfn.IFERROR(IF(COUNT('Shareholding Pattern'!AA71),('Shareholding Pattern'!AA71),""),"")</f>
        <v>0</v>
      </c>
      <c r="AA14" s="78">
        <f>+_xlfn.IFERROR(IF(COUNT('Shareholding Pattern'!AB71),('Shareholding Pattern'!AB71),""),"")</f>
        <v>0</v>
      </c>
      <c r="AB14" s="78">
        <f>+_xlfn.IFERROR(IF(COUNT('Shareholding Pattern'!AC71),('Shareholding Pattern'!AC71),""),"")</f>
        <v>0</v>
      </c>
    </row>
    <row r="15" spans="5:28" ht="20.1" customHeight="1">
      <c r="E15" s="66" t="s">
        <v>140</v>
      </c>
      <c r="F15" s="56" t="s">
        <v>141</v>
      </c>
      <c r="G15" s="78" t="str">
        <f>+_xlfn.IFERROR(IF(COUNT('Shareholding Pattern'!H77),('Shareholding Pattern'!H77),""),"")</f>
        <v/>
      </c>
      <c r="H15" s="78" t="str">
        <f>+_xlfn.IFERROR(IF(COUNT('Shareholding Pattern'!I77),('Shareholding Pattern'!I77),""),"")</f>
        <v/>
      </c>
      <c r="I15" s="78" t="str">
        <f>+_xlfn.IFERROR(IF(COUNT('Shareholding Pattern'!J77),('Shareholding Pattern'!J77),""),"")</f>
        <v/>
      </c>
      <c r="J15" s="78" t="str">
        <f>+_xlfn.IFERROR(IF(COUNT('Shareholding Pattern'!K77),('Shareholding Pattern'!K77),""),"")</f>
        <v/>
      </c>
      <c r="K15" s="78" t="str">
        <f>+_xlfn.IFERROR(IF(COUNT('Shareholding Pattern'!L77),('Shareholding Pattern'!L77),""),"")</f>
        <v/>
      </c>
      <c r="L15" s="297"/>
      <c r="M15" s="78" t="str">
        <f>+_xlfn.IFERROR(IF(COUNT('Shareholding Pattern'!N77),('Shareholding Pattern'!N77),""),"")</f>
        <v/>
      </c>
      <c r="N15" s="141" t="str">
        <f>+_xlfn.IFERROR(IF(COUNT('Shareholding Pattern'!O77),('Shareholding Pattern'!O77),""),"")</f>
        <v/>
      </c>
      <c r="O15" s="141" t="str">
        <f>+_xlfn.IFERROR(IF(COUNT('Shareholding Pattern'!P77),('Shareholding Pattern'!P77),""),"")</f>
        <v/>
      </c>
      <c r="P15" s="185" t="str">
        <f>+_xlfn.IFERROR(IF(COUNT('Shareholding Pattern'!Q77),('Shareholding Pattern'!Q77),""),"")</f>
        <v/>
      </c>
      <c r="Q15" s="78" t="str">
        <f>+_xlfn.IFERROR(IF(COUNT('Shareholding Pattern'!R77),('Shareholding Pattern'!R77),""),"")</f>
        <v/>
      </c>
      <c r="R15" s="78" t="str">
        <f>+_xlfn.IFERROR(IF(COUNT('Shareholding Pattern'!S77),('Shareholding Pattern'!S77),""),"")</f>
        <v/>
      </c>
      <c r="S15" s="78" t="str">
        <f>+_xlfn.IFERROR(IF(COUNT('Shareholding Pattern'!T77),('Shareholding Pattern'!T77),""),"")</f>
        <v/>
      </c>
      <c r="T15" s="297"/>
      <c r="U15" s="78" t="str">
        <f>+_xlfn.IFERROR(IF(COUNT('Shareholding Pattern'!V77),('Shareholding Pattern'!V77),""),"")</f>
        <v/>
      </c>
      <c r="V15" s="185" t="str">
        <f>+_xlfn.IFERROR(IF(COUNT('Shareholding Pattern'!W77),('Shareholding Pattern'!W77),""),"")</f>
        <v/>
      </c>
      <c r="W15" s="301"/>
      <c r="X15" s="302"/>
      <c r="Y15" s="78" t="str">
        <f>+_xlfn.IFERROR(IF(COUNT('Shareholding Pattern'!Z77),('Shareholding Pattern'!Z77),""),"")</f>
        <v/>
      </c>
      <c r="Z15" s="418"/>
      <c r="AA15" s="419"/>
      <c r="AB15" s="420"/>
    </row>
    <row r="16" spans="5:28" ht="20.1" customHeight="1">
      <c r="E16" s="66" t="s">
        <v>142</v>
      </c>
      <c r="F16" s="74" t="s">
        <v>143</v>
      </c>
      <c r="G16" s="78" t="str">
        <f>+_xlfn.IFERROR(IF(COUNT('Shareholding Pattern'!H75),('Shareholding Pattern'!H75),""),"")</f>
        <v/>
      </c>
      <c r="H16" s="78" t="str">
        <f>+_xlfn.IFERROR(IF(COUNT('Shareholding Pattern'!I75),('Shareholding Pattern'!I75),""),"")</f>
        <v/>
      </c>
      <c r="I16" s="78" t="str">
        <f>+_xlfn.IFERROR(IF(COUNT('Shareholding Pattern'!J75),('Shareholding Pattern'!J75),""),"")</f>
        <v/>
      </c>
      <c r="J16" s="78" t="str">
        <f>+_xlfn.IFERROR(IF(COUNT('Shareholding Pattern'!K75),('Shareholding Pattern'!K75),""),"")</f>
        <v/>
      </c>
      <c r="K16" s="78" t="str">
        <f>+_xlfn.IFERROR(IF(COUNT('Shareholding Pattern'!L75),('Shareholding Pattern'!L75),""),"")</f>
        <v/>
      </c>
      <c r="L16" s="298"/>
      <c r="M16" s="79" t="str">
        <f>+_xlfn.IFERROR(IF(COUNT('Shareholding Pattern'!N75),('Shareholding Pattern'!N75),""),"")</f>
        <v/>
      </c>
      <c r="N16" s="141" t="str">
        <f>+_xlfn.IFERROR(IF(COUNT('Shareholding Pattern'!O75),('Shareholding Pattern'!O75),""),"")</f>
        <v/>
      </c>
      <c r="O16" s="141" t="str">
        <f>+_xlfn.IFERROR(IF(COUNT('Shareholding Pattern'!P75),('Shareholding Pattern'!P75),""),"")</f>
        <v/>
      </c>
      <c r="P16" s="185" t="str">
        <f>+_xlfn.IFERROR(IF(COUNT('Shareholding Pattern'!Q75),('Shareholding Pattern'!Q75),""),"")</f>
        <v/>
      </c>
      <c r="Q16" s="78" t="str">
        <f>+_xlfn.IFERROR(IF(COUNT('Shareholding Pattern'!R75),('Shareholding Pattern'!R75),""),"")</f>
        <v/>
      </c>
      <c r="R16" s="78" t="str">
        <f>+_xlfn.IFERROR(IF(COUNT('Shareholding Pattern'!S75),('Shareholding Pattern'!S75),""),"")</f>
        <v/>
      </c>
      <c r="S16" s="78" t="str">
        <f>+_xlfn.IFERROR(IF(COUNT('Shareholding Pattern'!T75),('Shareholding Pattern'!T75),""),"")</f>
        <v/>
      </c>
      <c r="T16" s="298"/>
      <c r="U16" s="78" t="str">
        <f>+_xlfn.IFERROR(IF(COUNT('Shareholding Pattern'!V75),('Shareholding Pattern'!V75),""),"")</f>
        <v/>
      </c>
      <c r="V16" s="185" t="str">
        <f>+_xlfn.IFERROR(IF(COUNT('Shareholding Pattern'!W75),('Shareholding Pattern'!W75),""),"")</f>
        <v/>
      </c>
      <c r="W16" s="301"/>
      <c r="X16" s="302"/>
      <c r="Y16" s="78" t="str">
        <f>+_xlfn.IFERROR(IF(COUNT('Shareholding Pattern'!Z75),('Shareholding Pattern'!Z75),""),"")</f>
        <v/>
      </c>
      <c r="Z16" s="421"/>
      <c r="AA16" s="422"/>
      <c r="AB16" s="423"/>
    </row>
    <row r="17" spans="5:28" ht="20.1" customHeight="1">
      <c r="E17" s="66" t="s">
        <v>144</v>
      </c>
      <c r="F17" s="74" t="s">
        <v>145</v>
      </c>
      <c r="G17" s="78" t="str">
        <f>+_xlfn.IFERROR(IF(COUNT('Shareholding Pattern'!H76),('Shareholding Pattern'!H76),""),"")</f>
        <v/>
      </c>
      <c r="H17" s="78" t="str">
        <f>+_xlfn.IFERROR(IF(COUNT('Shareholding Pattern'!I76),('Shareholding Pattern'!I76),""),"")</f>
        <v/>
      </c>
      <c r="I17" s="78" t="str">
        <f>+_xlfn.IFERROR(IF(COUNT('Shareholding Pattern'!J76),('Shareholding Pattern'!J76),""),"")</f>
        <v/>
      </c>
      <c r="J17" s="78" t="str">
        <f>+_xlfn.IFERROR(IF(COUNT('Shareholding Pattern'!K76),('Shareholding Pattern'!K76),""),"")</f>
        <v/>
      </c>
      <c r="K17" s="78" t="str">
        <f>+_xlfn.IFERROR(IF(COUNT('Shareholding Pattern'!L76),('Shareholding Pattern'!L76),""),"")</f>
        <v/>
      </c>
      <c r="L17" s="185" t="str">
        <f>+_xlfn.IFERROR(IF(COUNT('Shareholding Pattern'!M76),('Shareholding Pattern'!M76),""),"")</f>
        <v/>
      </c>
      <c r="M17" s="79" t="str">
        <f>+_xlfn.IFERROR(IF(COUNT('Shareholding Pattern'!N76),('Shareholding Pattern'!N76),""),"")</f>
        <v/>
      </c>
      <c r="N17" s="141" t="str">
        <f>+_xlfn.IFERROR(IF(COUNT('Shareholding Pattern'!O76),('Shareholding Pattern'!O76),""),"")</f>
        <v/>
      </c>
      <c r="O17" s="141" t="str">
        <f>+_xlfn.IFERROR(IF(COUNT('Shareholding Pattern'!P76),('Shareholding Pattern'!P76),""),"")</f>
        <v/>
      </c>
      <c r="P17" s="185" t="str">
        <f>+_xlfn.IFERROR(IF(COUNT('Shareholding Pattern'!Q76),('Shareholding Pattern'!Q76),""),"")</f>
        <v/>
      </c>
      <c r="Q17" s="78" t="str">
        <f>+_xlfn.IFERROR(IF(COUNT('Shareholding Pattern'!R76),('Shareholding Pattern'!R76),""),"")</f>
        <v/>
      </c>
      <c r="R17" s="78" t="str">
        <f>+_xlfn.IFERROR(IF(COUNT('Shareholding Pattern'!S76),('Shareholding Pattern'!S76),""),"")</f>
        <v/>
      </c>
      <c r="S17" s="78" t="str">
        <f>+_xlfn.IFERROR(IF(COUNT('Shareholding Pattern'!T76),('Shareholding Pattern'!T76),""),"")</f>
        <v/>
      </c>
      <c r="T17" s="185" t="str">
        <f>+_xlfn.IFERROR(IF(COUNT('Shareholding Pattern'!U76),('Shareholding Pattern'!U76),""),"")</f>
        <v/>
      </c>
      <c r="U17" s="78" t="str">
        <f>+_xlfn.IFERROR(IF(COUNT('Shareholding Pattern'!V76),('Shareholding Pattern'!V76),""),"")</f>
        <v/>
      </c>
      <c r="V17" s="185" t="str">
        <f>+_xlfn.IFERROR(IF(COUNT('Shareholding Pattern'!W76),('Shareholding Pattern'!W76),""),"")</f>
        <v/>
      </c>
      <c r="W17" s="303"/>
      <c r="X17" s="304"/>
      <c r="Y17" s="78" t="str">
        <f>+_xlfn.IFERROR(IF(COUNT('Shareholding Pattern'!Z76),('Shareholding Pattern'!Z76),""),"")</f>
        <v/>
      </c>
      <c r="Z17" s="424"/>
      <c r="AA17" s="425"/>
      <c r="AB17" s="426"/>
    </row>
    <row r="18" spans="5:28" ht="18.75">
      <c r="E18" s="57"/>
      <c r="F18" s="69" t="s">
        <v>19</v>
      </c>
      <c r="G18" s="80">
        <f>+_xlfn.IFERROR(IF(COUNT('Shareholding Pattern'!H79),('Shareholding Pattern'!H79),""),"")</f>
        <v>6460</v>
      </c>
      <c r="H18" s="80">
        <f>+_xlfn.IFERROR(IF(COUNT('Shareholding Pattern'!I79),('Shareholding Pattern'!I79),""),"")</f>
        <v>10878748</v>
      </c>
      <c r="I18" s="80" t="str">
        <f>+_xlfn.IFERROR(IF(COUNT('Shareholding Pattern'!J79),('Shareholding Pattern'!J79),""),"")</f>
        <v/>
      </c>
      <c r="J18" s="80" t="str">
        <f>+_xlfn.IFERROR(IF(COUNT('Shareholding Pattern'!K79),('Shareholding Pattern'!K79),""),"")</f>
        <v/>
      </c>
      <c r="K18" s="80">
        <f>+_xlfn.IFERROR(IF(COUNT('Shareholding Pattern'!L79),('Shareholding Pattern'!L79),""),"")</f>
        <v>10878748</v>
      </c>
      <c r="L18" s="275">
        <f>+_xlfn.IFERROR(IF(COUNT('Shareholding Pattern'!M79),('Shareholding Pattern'!M79),""),"")</f>
        <v>100</v>
      </c>
      <c r="M18" s="267">
        <f>+_xlfn.IFERROR(IF(COUNT('Shareholding Pattern'!N79),('Shareholding Pattern'!N79),""),"")</f>
        <v>10878347</v>
      </c>
      <c r="N18" s="350" t="str">
        <f>+_xlfn.IFERROR(IF(COUNT('Shareholding Pattern'!O79),('Shareholding Pattern'!O79),""),"")</f>
        <v/>
      </c>
      <c r="O18" s="350">
        <f>+_xlfn.IFERROR(IF(COUNT('Shareholding Pattern'!P79),('Shareholding Pattern'!P79),""),"")</f>
        <v>10878347</v>
      </c>
      <c r="P18" s="267">
        <f>+_xlfn.IFERROR(IF(COUNT('Shareholding Pattern'!Q79),('Shareholding Pattern'!Q79),""),"")</f>
        <v>100</v>
      </c>
      <c r="Q18" s="80" t="str">
        <f>+_xlfn.IFERROR(IF(COUNT('Shareholding Pattern'!R79),('Shareholding Pattern'!R79),""),"")</f>
        <v/>
      </c>
      <c r="R18" s="80" t="str">
        <f>+_xlfn.IFERROR(IF(COUNT('Shareholding Pattern'!S79),('Shareholding Pattern'!S79),""),"")</f>
        <v/>
      </c>
      <c r="S18" s="80" t="str">
        <f>+_xlfn.IFERROR(IF(COUNT('Shareholding Pattern'!T79),('Shareholding Pattern'!T79),""),"")</f>
        <v/>
      </c>
      <c r="T18" s="275">
        <f>+_xlfn.IFERROR(IF(COUNT('Shareholding Pattern'!U79),('Shareholding Pattern'!U79),""),"")</f>
        <v>100</v>
      </c>
      <c r="U18" s="80" t="str">
        <f>+_xlfn.IFERROR(IF(COUNT('Shareholding Pattern'!V79),('Shareholding Pattern'!V79),""),"")</f>
        <v/>
      </c>
      <c r="V18" s="267" t="str">
        <f>+_xlfn.IFERROR(IF(COUNT('Shareholding Pattern'!W79),('Shareholding Pattern'!W79),""),"")</f>
        <v/>
      </c>
      <c r="W18" s="80" t="str">
        <f>+_xlfn.IFERROR(IF(COUNT('Shareholding Pattern'!X79),('Shareholding Pattern'!X79),""),"")</f>
        <v/>
      </c>
      <c r="X18" s="267" t="str">
        <f>+_xlfn.IFERROR(IF(COUNT('Shareholding Pattern'!Y79),('Shareholding Pattern'!Y79),""),"")</f>
        <v/>
      </c>
      <c r="Y18" s="80">
        <f>+_xlfn.IFERROR(IF(COUNT('Shareholding Pattern'!Z79),('Shareholding Pattern'!Z79),""),"")</f>
        <v>9857800</v>
      </c>
      <c r="Z18" s="80">
        <f>+_xlfn.IFERROR(IF(COUNT('Shareholding Pattern'!AA79),('Shareholding Pattern'!AA79),""),"")</f>
        <v>0</v>
      </c>
      <c r="AA18" s="80">
        <f>+_xlfn.IFERROR(IF(COUNT('Shareholding Pattern'!AB79),('Shareholding Pattern'!AB79),""),"")</f>
        <v>0</v>
      </c>
      <c r="AB18" s="80">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05" t="s">
        <v>119</v>
      </c>
      <c r="F9" s="517" t="s">
        <v>118</v>
      </c>
      <c r="G9" s="557" t="s">
        <v>1</v>
      </c>
      <c r="H9" s="517" t="s">
        <v>3</v>
      </c>
      <c r="I9" s="557" t="s">
        <v>4</v>
      </c>
      <c r="J9" s="557" t="s">
        <v>5</v>
      </c>
      <c r="K9" s="557" t="s">
        <v>6</v>
      </c>
      <c r="L9" s="557" t="s">
        <v>7</v>
      </c>
      <c r="M9" s="557" t="s">
        <v>8</v>
      </c>
      <c r="N9" s="557"/>
      <c r="O9" s="557"/>
      <c r="P9" s="557"/>
      <c r="Q9" s="605" t="s">
        <v>447</v>
      </c>
      <c r="R9" s="557" t="s">
        <v>10</v>
      </c>
      <c r="S9" s="605" t="s">
        <v>116</v>
      </c>
      <c r="T9" s="557" t="s">
        <v>89</v>
      </c>
      <c r="U9" s="557" t="s">
        <v>12</v>
      </c>
      <c r="V9" s="557"/>
      <c r="W9" s="557" t="s">
        <v>14</v>
      </c>
      <c r="X9" s="517" t="s">
        <v>441</v>
      </c>
      <c r="Y9" s="593" t="s">
        <v>708</v>
      </c>
      <c r="Z9" s="594"/>
      <c r="AA9" s="595"/>
      <c r="AQ9" t="s">
        <v>346</v>
      </c>
    </row>
    <row r="10" spans="5:43" ht="31.5" customHeight="1">
      <c r="E10" s="603"/>
      <c r="F10" s="557"/>
      <c r="G10" s="557"/>
      <c r="H10" s="557"/>
      <c r="I10" s="557"/>
      <c r="J10" s="557"/>
      <c r="K10" s="557"/>
      <c r="L10" s="557"/>
      <c r="M10" s="557" t="s">
        <v>15</v>
      </c>
      <c r="N10" s="557"/>
      <c r="O10" s="557"/>
      <c r="P10" s="557" t="s">
        <v>16</v>
      </c>
      <c r="Q10" s="603"/>
      <c r="R10" s="557"/>
      <c r="S10" s="603"/>
      <c r="T10" s="557"/>
      <c r="U10" s="557"/>
      <c r="V10" s="557"/>
      <c r="W10" s="557"/>
      <c r="X10" s="557"/>
      <c r="Y10" s="524" t="s">
        <v>709</v>
      </c>
      <c r="Z10" s="525"/>
      <c r="AA10" s="526"/>
      <c r="AQ10" t="s">
        <v>336</v>
      </c>
    </row>
    <row r="11" spans="5:43" ht="78.75" customHeight="1">
      <c r="E11" s="604"/>
      <c r="F11" s="557"/>
      <c r="G11" s="557"/>
      <c r="H11" s="557"/>
      <c r="I11" s="557"/>
      <c r="J11" s="557"/>
      <c r="K11" s="557"/>
      <c r="L11" s="557"/>
      <c r="M11" s="382" t="s">
        <v>17</v>
      </c>
      <c r="N11" s="382" t="s">
        <v>18</v>
      </c>
      <c r="O11" s="382" t="s">
        <v>19</v>
      </c>
      <c r="P11" s="557"/>
      <c r="Q11" s="604"/>
      <c r="R11" s="557"/>
      <c r="S11" s="604"/>
      <c r="T11" s="557"/>
      <c r="U11" s="382" t="s">
        <v>20</v>
      </c>
      <c r="V11" s="382" t="s">
        <v>21</v>
      </c>
      <c r="W11" s="557"/>
      <c r="X11" s="557"/>
      <c r="Y11" s="399" t="s">
        <v>710</v>
      </c>
      <c r="Z11" s="399" t="s">
        <v>711</v>
      </c>
      <c r="AA11" s="399" t="s">
        <v>712</v>
      </c>
      <c r="AQ11" t="s">
        <v>347</v>
      </c>
    </row>
    <row r="12" spans="5:43" ht="20.25" customHeight="1">
      <c r="E12" s="9" t="s">
        <v>690</v>
      </c>
      <c r="F12" s="384" t="s">
        <v>657</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algorithmName="SHA-512" hashValue="VzOObJSdSWWkKFQgyEXh6ZchBolIz+bEZGFfeo28CvWp0G6ZOjpmp2HlCfI5QRUPMlGG1sDxqu09TmNBT92/nA==" saltValue="6G5k+h4dzaSZUWfDUbey/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17" t="s">
        <v>118</v>
      </c>
      <c r="G9" s="557" t="s">
        <v>1</v>
      </c>
      <c r="H9" s="517" t="s">
        <v>3</v>
      </c>
      <c r="I9" s="557" t="s">
        <v>4</v>
      </c>
      <c r="J9" s="557" t="s">
        <v>5</v>
      </c>
      <c r="K9" s="557" t="s">
        <v>6</v>
      </c>
      <c r="L9" s="557" t="s">
        <v>7</v>
      </c>
      <c r="M9" s="557" t="s">
        <v>8</v>
      </c>
      <c r="N9" s="557"/>
      <c r="O9" s="557"/>
      <c r="P9" s="557"/>
      <c r="Q9" s="605" t="s">
        <v>447</v>
      </c>
      <c r="R9" s="557" t="s">
        <v>10</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603"/>
      <c r="R10" s="557"/>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382" t="s">
        <v>17</v>
      </c>
      <c r="N11" s="382" t="s">
        <v>18</v>
      </c>
      <c r="O11" s="382" t="s">
        <v>19</v>
      </c>
      <c r="P11" s="557"/>
      <c r="Q11" s="604"/>
      <c r="R11" s="557"/>
      <c r="S11" s="604"/>
      <c r="T11" s="557"/>
      <c r="U11" s="382" t="s">
        <v>20</v>
      </c>
      <c r="V11" s="382" t="s">
        <v>21</v>
      </c>
      <c r="W11" s="557"/>
      <c r="X11" s="557"/>
      <c r="Y11" s="399" t="s">
        <v>710</v>
      </c>
      <c r="Z11" s="399" t="s">
        <v>711</v>
      </c>
      <c r="AA11" s="399" t="s">
        <v>712</v>
      </c>
      <c r="AR11" t="s">
        <v>347</v>
      </c>
    </row>
    <row r="12" spans="5:44" ht="20.25" customHeight="1">
      <c r="E12" s="9" t="s">
        <v>689</v>
      </c>
      <c r="F12" s="384" t="s">
        <v>654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NSIYanZFUG7E2btn3J+8NAzytmvNTCFg5wTfanMbhfAxssX52siU4ylT/d0coQ7i0WerpHu40+826IbQBlZAwA==" saltValue="5x6XHTUd6MiMjF71NJk3V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17" t="s">
        <v>118</v>
      </c>
      <c r="G9" s="557" t="s">
        <v>1</v>
      </c>
      <c r="H9" s="517" t="s">
        <v>3</v>
      </c>
      <c r="I9" s="557" t="s">
        <v>4</v>
      </c>
      <c r="J9" s="557" t="s">
        <v>5</v>
      </c>
      <c r="K9" s="557" t="s">
        <v>6</v>
      </c>
      <c r="L9" s="557" t="s">
        <v>7</v>
      </c>
      <c r="M9" s="557" t="s">
        <v>8</v>
      </c>
      <c r="N9" s="557"/>
      <c r="O9" s="557"/>
      <c r="P9" s="557"/>
      <c r="Q9" s="605" t="s">
        <v>447</v>
      </c>
      <c r="R9" s="557" t="s">
        <v>10</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603"/>
      <c r="R10" s="557"/>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382" t="s">
        <v>17</v>
      </c>
      <c r="N11" s="382" t="s">
        <v>18</v>
      </c>
      <c r="O11" s="382" t="s">
        <v>19</v>
      </c>
      <c r="P11" s="557"/>
      <c r="Q11" s="604"/>
      <c r="R11" s="557"/>
      <c r="S11" s="604"/>
      <c r="T11" s="557"/>
      <c r="U11" s="382" t="s">
        <v>20</v>
      </c>
      <c r="V11" s="382" t="s">
        <v>21</v>
      </c>
      <c r="W11" s="557"/>
      <c r="X11" s="557"/>
      <c r="Y11" s="399" t="s">
        <v>710</v>
      </c>
      <c r="Z11" s="399" t="s">
        <v>711</v>
      </c>
      <c r="AA11" s="399" t="s">
        <v>712</v>
      </c>
      <c r="AR11" t="s">
        <v>347</v>
      </c>
    </row>
    <row r="12" spans="5:44" ht="20.25" customHeight="1">
      <c r="E12" s="9" t="s">
        <v>688</v>
      </c>
      <c r="F12" s="384" t="s">
        <v>653</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n+eh+g5QEyghi2OGRqk9S6dFOY9IgGOUnEaAvH3rc6xvgE8537mTGM897NrnlDUtm9tgcNk91kkYL8PgxYPdnQ==" saltValue="AZj324tQ2V7XcDjqt7GpR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17" t="s">
        <v>118</v>
      </c>
      <c r="G9" s="557" t="s">
        <v>1</v>
      </c>
      <c r="H9" s="517" t="s">
        <v>3</v>
      </c>
      <c r="I9" s="557" t="s">
        <v>4</v>
      </c>
      <c r="J9" s="557" t="s">
        <v>5</v>
      </c>
      <c r="K9" s="557" t="s">
        <v>6</v>
      </c>
      <c r="L9" s="557" t="s">
        <v>7</v>
      </c>
      <c r="M9" s="557" t="s">
        <v>8</v>
      </c>
      <c r="N9" s="557"/>
      <c r="O9" s="557"/>
      <c r="P9" s="557"/>
      <c r="Q9" s="605" t="s">
        <v>447</v>
      </c>
      <c r="R9" s="557" t="s">
        <v>10</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603"/>
      <c r="R10" s="557"/>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371" t="s">
        <v>17</v>
      </c>
      <c r="N11" s="371" t="s">
        <v>18</v>
      </c>
      <c r="O11" s="371" t="s">
        <v>19</v>
      </c>
      <c r="P11" s="557"/>
      <c r="Q11" s="604"/>
      <c r="R11" s="557"/>
      <c r="S11" s="604"/>
      <c r="T11" s="557"/>
      <c r="U11" s="371" t="s">
        <v>20</v>
      </c>
      <c r="V11" s="371" t="s">
        <v>21</v>
      </c>
      <c r="W11" s="557"/>
      <c r="X11" s="557"/>
      <c r="Y11" s="399" t="s">
        <v>710</v>
      </c>
      <c r="Z11" s="399" t="s">
        <v>711</v>
      </c>
      <c r="AA11" s="399" t="s">
        <v>712</v>
      </c>
      <c r="AR11" t="s">
        <v>347</v>
      </c>
    </row>
    <row r="12" spans="5:44" ht="20.25" customHeight="1">
      <c r="E12" s="9" t="s">
        <v>687</v>
      </c>
      <c r="F12" s="373" t="s">
        <v>652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72"/>
      <c r="G15" s="372"/>
      <c r="H15" s="372"/>
      <c r="I15" s="372"/>
      <c r="J15" s="372"/>
      <c r="K15" s="372"/>
      <c r="L15" s="372"/>
      <c r="M15" s="372"/>
      <c r="N15" s="372"/>
      <c r="O15" s="372"/>
      <c r="P15" s="372"/>
      <c r="Q15" s="372"/>
      <c r="R15" s="372"/>
      <c r="S15" s="372"/>
      <c r="T15" s="372"/>
      <c r="U15" s="372"/>
      <c r="V15" s="372"/>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fwYkpwnJDnxH+r2CzKY7YESM+nMSY6MFBhQFryDqh/6Pfug9xh2nYcjOuQSFfWON77opTNKQR2jgTXBmq1E2Jg==" saltValue="TNHgtT/mUaaJ5e5QW0C0B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05" t="s">
        <v>119</v>
      </c>
      <c r="F9" s="517" t="s">
        <v>118</v>
      </c>
      <c r="G9" s="557" t="s">
        <v>1</v>
      </c>
      <c r="H9" s="517" t="s">
        <v>3</v>
      </c>
      <c r="I9" s="557" t="s">
        <v>4</v>
      </c>
      <c r="J9" s="557" t="s">
        <v>5</v>
      </c>
      <c r="K9" s="557" t="s">
        <v>6</v>
      </c>
      <c r="L9" s="557" t="s">
        <v>7</v>
      </c>
      <c r="M9" s="557" t="s">
        <v>8</v>
      </c>
      <c r="N9" s="557"/>
      <c r="O9" s="557"/>
      <c r="P9" s="557"/>
      <c r="Q9" s="605" t="s">
        <v>447</v>
      </c>
      <c r="R9" s="557" t="s">
        <v>10</v>
      </c>
      <c r="S9" s="605" t="s">
        <v>116</v>
      </c>
      <c r="T9" s="557" t="s">
        <v>89</v>
      </c>
      <c r="U9" s="557" t="s">
        <v>12</v>
      </c>
      <c r="V9" s="557"/>
      <c r="W9" s="557" t="s">
        <v>14</v>
      </c>
      <c r="X9" s="517" t="s">
        <v>441</v>
      </c>
      <c r="Y9" s="593" t="s">
        <v>708</v>
      </c>
      <c r="Z9" s="594"/>
      <c r="AA9" s="595"/>
      <c r="AR9" t="s">
        <v>346</v>
      </c>
    </row>
    <row r="10" spans="5:44" ht="31.5" customHeight="1">
      <c r="E10" s="603"/>
      <c r="F10" s="557"/>
      <c r="G10" s="557"/>
      <c r="H10" s="557"/>
      <c r="I10" s="557"/>
      <c r="J10" s="557"/>
      <c r="K10" s="557"/>
      <c r="L10" s="557"/>
      <c r="M10" s="557" t="s">
        <v>15</v>
      </c>
      <c r="N10" s="557"/>
      <c r="O10" s="557"/>
      <c r="P10" s="557" t="s">
        <v>16</v>
      </c>
      <c r="Q10" s="603"/>
      <c r="R10" s="557"/>
      <c r="S10" s="603"/>
      <c r="T10" s="557"/>
      <c r="U10" s="557"/>
      <c r="V10" s="557"/>
      <c r="W10" s="557"/>
      <c r="X10" s="557"/>
      <c r="Y10" s="524" t="s">
        <v>709</v>
      </c>
      <c r="Z10" s="525"/>
      <c r="AA10" s="526"/>
      <c r="AR10" t="s">
        <v>336</v>
      </c>
    </row>
    <row r="11" spans="5:44" ht="78.75" customHeight="1">
      <c r="E11" s="604"/>
      <c r="F11" s="557"/>
      <c r="G11" s="557"/>
      <c r="H11" s="557"/>
      <c r="I11" s="557"/>
      <c r="J11" s="557"/>
      <c r="K11" s="557"/>
      <c r="L11" s="557"/>
      <c r="M11" s="40" t="s">
        <v>17</v>
      </c>
      <c r="N11" s="40" t="s">
        <v>18</v>
      </c>
      <c r="O11" s="40" t="s">
        <v>19</v>
      </c>
      <c r="P11" s="557"/>
      <c r="Q11" s="604"/>
      <c r="R11" s="557"/>
      <c r="S11" s="604"/>
      <c r="T11" s="557"/>
      <c r="U11" s="40" t="s">
        <v>20</v>
      </c>
      <c r="V11" s="40" t="s">
        <v>21</v>
      </c>
      <c r="W11" s="557"/>
      <c r="X11" s="557"/>
      <c r="Y11" s="399" t="s">
        <v>710</v>
      </c>
      <c r="Z11" s="399" t="s">
        <v>711</v>
      </c>
      <c r="AA11" s="399" t="s">
        <v>712</v>
      </c>
      <c r="AR11" t="s">
        <v>347</v>
      </c>
    </row>
    <row r="12" spans="5:44" ht="20.25" customHeight="1">
      <c r="E12" s="9" t="s">
        <v>83</v>
      </c>
      <c r="F12" s="52" t="s">
        <v>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algorithmName="SHA-512" hashValue="dcWp0Kwrf0xeBZ2ABtWxwIBxtvNO/L2PWwbFfahTIGJbdXB+9ecBgPyr85ENOu6KZiojPJoa2qLICk9V5yPIcA==" saltValue="8XdAoRYzg8JdQ6i3TfBzQw=="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7"/>
  </sheetPr>
  <dimension ref="E1:AC18"/>
  <sheetViews>
    <sheetView showGridLines="0" zoomScale="90" zoomScaleNormal="90" workbookViewId="0" topLeftCell="A7">
      <selection activeCell="F18" sqref="F18"/>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2</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row>
    <row r="12" spans="5:27" s="7" customFormat="1" ht="18.75" customHeight="1">
      <c r="E12" s="9" t="s">
        <v>684</v>
      </c>
      <c r="F12" s="71" t="s">
        <v>87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47" t="s">
        <v>883</v>
      </c>
      <c r="G15" s="446" t="s">
        <v>884</v>
      </c>
      <c r="H15" s="47">
        <v>146642</v>
      </c>
      <c r="I15" s="47"/>
      <c r="J15" s="47"/>
      <c r="K15" s="444">
        <f>+_xlfn.IFERROR(IF(COUNT(H15:J15),ROUND(SUM(H15:J15),0),""),"")</f>
        <v>146642</v>
      </c>
      <c r="L15" s="51">
        <f>+_xlfn.IFERROR(IF(COUNT(K15),ROUND(K15/'Shareholding Pattern'!$L$78*100,2),""),"")</f>
        <v>1.35</v>
      </c>
      <c r="M15" s="203">
        <f>IF(H15="","",H15)</f>
        <v>146642</v>
      </c>
      <c r="N15" s="203"/>
      <c r="O15" s="266">
        <f>+_xlfn.IFERROR(IF(COUNT(M15:N15),ROUND(SUM(M15,N15),2),""),"")</f>
        <v>146642</v>
      </c>
      <c r="P15" s="51">
        <f>+_xlfn.IFERROR(IF(COUNT(O15),ROUND(O15/('Shareholding Pattern'!$P$79)*100,2),""),"")</f>
        <v>1.35</v>
      </c>
      <c r="Q15" s="47"/>
      <c r="R15" s="47"/>
      <c r="S15" s="444" t="str">
        <f>+_xlfn.IFERROR(IF(COUNT(Q15:R15),ROUND(SUM(Q15:R15),0),""),"")</f>
        <v/>
      </c>
      <c r="T15" s="17">
        <f>+_xlfn.IFERROR(IF(COUNT(K15,S15),ROUND(SUM(S15,K15)/SUM('Shareholding Pattern'!$L$78,'Shareholding Pattern'!$T$78)*100,2),""),"")</f>
        <v>1.35</v>
      </c>
      <c r="U15" s="47"/>
      <c r="V15" s="17" t="str">
        <f>+_xlfn.IFERROR(IF(COUNT(U15),ROUND(SUM(U15)/SUM(K15)*100,2),""),0)</f>
        <v/>
      </c>
      <c r="W15" s="47">
        <v>146642</v>
      </c>
      <c r="X15" s="265"/>
      <c r="Y15" s="47">
        <v>0</v>
      </c>
      <c r="Z15" s="47">
        <v>0</v>
      </c>
      <c r="AA15" s="47">
        <v>0</v>
      </c>
      <c r="AB15" s="11"/>
      <c r="AC15" s="11" t="e">
        <f>SUM(#REF!)</f>
        <v>#REF!</v>
      </c>
    </row>
    <row r="16" spans="5:29" ht="24.95" customHeight="1">
      <c r="E16" s="191">
        <v>2</v>
      </c>
      <c r="F16" s="447" t="s">
        <v>885</v>
      </c>
      <c r="G16" s="446" t="s">
        <v>886</v>
      </c>
      <c r="H16" s="47">
        <v>135000</v>
      </c>
      <c r="I16" s="47"/>
      <c r="J16" s="47"/>
      <c r="K16" s="444">
        <f>+_xlfn.IFERROR(IF(COUNT(H16:J16),ROUND(SUM(H16:J16),0),""),"")</f>
        <v>135000</v>
      </c>
      <c r="L16" s="51">
        <f>+_xlfn.IFERROR(IF(COUNT(K16),ROUND(K16/'Shareholding Pattern'!$L$78*100,2),""),"")</f>
        <v>1.24</v>
      </c>
      <c r="M16" s="203">
        <f>IF(H16="","",H16)</f>
        <v>135000</v>
      </c>
      <c r="N16" s="203"/>
      <c r="O16" s="266">
        <f>+_xlfn.IFERROR(IF(COUNT(M16:N16),ROUND(SUM(M16,N16),2),""),"")</f>
        <v>135000</v>
      </c>
      <c r="P16" s="51">
        <f>+_xlfn.IFERROR(IF(COUNT(O16),ROUND(O16/('Shareholding Pattern'!$P$79)*100,2),""),"")</f>
        <v>1.24</v>
      </c>
      <c r="Q16" s="47"/>
      <c r="R16" s="47"/>
      <c r="S16" s="444" t="str">
        <f>+_xlfn.IFERROR(IF(COUNT(Q16:R16),ROUND(SUM(Q16:R16),0),""),"")</f>
        <v/>
      </c>
      <c r="T16" s="17">
        <f>+_xlfn.IFERROR(IF(COUNT(K16,S16),ROUND(SUM(S16,K16)/SUM('Shareholding Pattern'!$L$78,'Shareholding Pattern'!$T$78)*100,2),""),"")</f>
        <v>1.24</v>
      </c>
      <c r="U16" s="47"/>
      <c r="V16" s="17" t="str">
        <f>+_xlfn.IFERROR(IF(COUNT(U16),ROUND(SUM(U16)/SUM(K16)*100,2),""),0)</f>
        <v/>
      </c>
      <c r="W16" s="47">
        <v>135000</v>
      </c>
      <c r="X16" s="265"/>
      <c r="Y16" s="47">
        <v>0</v>
      </c>
      <c r="Z16" s="47">
        <v>0</v>
      </c>
      <c r="AA16" s="47">
        <v>0</v>
      </c>
      <c r="AB16" s="11"/>
      <c r="AC16" s="11" t="e">
        <f>SUM(#REF!)</f>
        <v>#REF!</v>
      </c>
    </row>
    <row r="17" spans="5:27" ht="15" hidden="1">
      <c r="E17" s="12"/>
      <c r="F17" s="13"/>
      <c r="G17" s="13"/>
      <c r="H17" s="13"/>
      <c r="I17" s="13"/>
      <c r="J17" s="13"/>
      <c r="K17" s="13"/>
      <c r="L17" s="13"/>
      <c r="M17" s="13"/>
      <c r="N17" s="13"/>
      <c r="O17" s="13"/>
      <c r="P17" s="13"/>
      <c r="Q17" s="13"/>
      <c r="R17" s="13"/>
      <c r="S17" s="13"/>
      <c r="T17" s="13"/>
      <c r="U17" s="13"/>
      <c r="V17" s="13"/>
      <c r="W17" s="55"/>
      <c r="X17" s="55"/>
      <c r="Y17" s="55"/>
      <c r="Z17" s="55"/>
      <c r="AA17" s="194"/>
    </row>
    <row r="18" spans="5:27" ht="20.1" customHeight="1">
      <c r="E18" s="37"/>
      <c r="F18" s="83" t="s">
        <v>392</v>
      </c>
      <c r="G18" s="70" t="s">
        <v>19</v>
      </c>
      <c r="H18" s="53">
        <f>+_xlfn.IFERROR(IF(COUNT(H13:H17),ROUND(SUM(H13:H17),0),""),"")</f>
        <v>281642</v>
      </c>
      <c r="I18" s="53" t="str">
        <f>+_xlfn.IFERROR(IF(COUNT(I13:I17),ROUND(SUM(I13:I17),0),""),"")</f>
        <v/>
      </c>
      <c r="J18" s="53" t="str">
        <f>+_xlfn.IFERROR(IF(COUNT(J13:J17),ROUND(SUM(J13:J17),0),""),"")</f>
        <v/>
      </c>
      <c r="K18" s="53">
        <f>+_xlfn.IFERROR(IF(COUNT(K13:K17),ROUND(SUM(K13:K17),0),""),"")</f>
        <v>281642</v>
      </c>
      <c r="L18" s="17">
        <f>+_xlfn.IFERROR(IF(COUNT(K18),ROUND(K18/'Shareholding Pattern'!$L$78*100,2),""),"")</f>
        <v>2.59</v>
      </c>
      <c r="M18" s="35">
        <f>+_xlfn.IFERROR(IF(COUNT(M13:M17),ROUND(SUM(M13:M17),0),""),"")</f>
        <v>281642</v>
      </c>
      <c r="N18" s="35" t="str">
        <f>+_xlfn.IFERROR(IF(COUNT(N13:N17),ROUND(SUM(N13:N17),0),""),"")</f>
        <v/>
      </c>
      <c r="O18" s="35">
        <f>+_xlfn.IFERROR(IF(COUNT(O13:O17),ROUND(SUM(O13:O17),0),""),"")</f>
        <v>281642</v>
      </c>
      <c r="P18" s="17">
        <f>+_xlfn.IFERROR(IF(COUNT(O18),ROUND(O18/('Shareholding Pattern'!$P$79)*100,2),""),"")</f>
        <v>2.59</v>
      </c>
      <c r="Q18" s="53" t="str">
        <f>+_xlfn.IFERROR(IF(COUNT(Q13:Q17),ROUND(SUM(Q13:Q17),0),""),"")</f>
        <v/>
      </c>
      <c r="R18" s="53" t="str">
        <f>+_xlfn.IFERROR(IF(COUNT(R13:R17),ROUND(SUM(R13:R17),0),""),"")</f>
        <v/>
      </c>
      <c r="S18" s="53" t="str">
        <f>+_xlfn.IFERROR(IF(COUNT(S13:S17),ROUND(SUM(S13:S17),0),""),"")</f>
        <v/>
      </c>
      <c r="T18" s="17">
        <f>+_xlfn.IFERROR(IF(COUNT(K18,S18),ROUND(SUM(S18,K18)/SUM('Shareholding Pattern'!$L$78,'Shareholding Pattern'!$T$78)*100,2),""),"")</f>
        <v>2.59</v>
      </c>
      <c r="U18" s="53" t="str">
        <f>+_xlfn.IFERROR(IF(COUNT(U13:U17),ROUND(SUM(U13:U17),0),""),"")</f>
        <v/>
      </c>
      <c r="V18" s="17" t="str">
        <f>+_xlfn.IFERROR(IF(COUNT(U18),ROUND(SUM(U18)/SUM(K18)*100,2),""),0)</f>
        <v/>
      </c>
      <c r="W18" s="53">
        <f>+_xlfn.IFERROR(IF(COUNT(W13:W17),ROUND(SUM(W13:W17),0),""),"")</f>
        <v>281642</v>
      </c>
      <c r="X18" s="406"/>
      <c r="Y18" s="53">
        <f>+_xlfn.IFERROR(IF(COUNT(Y13:Y17),ROUND(SUM(Y13:Y17),0),""),"")</f>
        <v>0</v>
      </c>
      <c r="Z18" s="53">
        <f>+_xlfn.IFERROR(IF(COUNT(Z13:Z17),ROUND(SUM(Z13:Z17),0),""),"")</f>
        <v>0</v>
      </c>
      <c r="AA18" s="53">
        <f>+_xlfn.IFERROR(IF(COUNT(AA13:AA17),ROUND(SUM(AA13:AA17),0),""),"")</f>
        <v>0</v>
      </c>
    </row>
  </sheetData>
  <sheetProtection algorithmName="SHA-512" hashValue="PWF0k6DeJsT0yyxPT3Sai/bBAQkznNYHVV1ZH4alXMkayz12zDMBsO2JLEwPNzIeL3/86V3BtIegw+pxVFzxBA==" saltValue="RFETOl6Lw8xDQzAmLSUtyg=="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U15:U16">
      <formula1>H13</formula1>
    </dataValidation>
    <dataValidation type="whole" operator="lessThanOrEqual" allowBlank="1" showInputMessage="1" showErrorMessage="1" sqref="W13 W15:W16">
      <formula1>K13</formula1>
    </dataValidation>
    <dataValidation type="textLength" operator="equal" allowBlank="1" showInputMessage="1" showErrorMessage="1" prompt="[A-Z][A-Z][A-Z][A-Z][A-Z][0-9][0-9][0-9][0-9][A-Z]_x000a__x000a_In absence of PAN write : ZZZZZ9999Z" sqref="G13 G15:G16">
      <formula1>10</formula1>
    </dataValidation>
    <dataValidation type="whole" operator="greaterThanOrEqual" allowBlank="1" showInputMessage="1" showErrorMessage="1" sqref="Q13:R13 M13:N13 H13:J13 M15:N16 H15:J16 Q15:R16">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6">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6">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6">
      <formula1>K13</formula1>
    </dataValidation>
  </dataValidations>
  <hyperlinks>
    <hyperlink ref="G18" location="'Shareholding Pattern'!F43" display="Total"/>
    <hyperlink ref="F18" location="'Shareholding Pattern'!F63"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6081"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mc:AlternateContent>
          <mc:Choice Requires="x14">
            <control xmlns:r="http://schemas.openxmlformats.org/officeDocument/2006/relationships" shapeId="46082" r:id="rId4" name="Button 2">
              <controlPr defaultSize="0" print="0" autoFill="0" autoPict="0" macro="[0]!opentextblock">
                <anchor moveWithCells="1" sizeWithCells="1">
                  <from>
                    <xdr:col>23</xdr:col>
                    <xdr:colOff>66675</xdr:colOff>
                    <xdr:row>15</xdr:row>
                    <xdr:rowOff>66675</xdr:rowOff>
                  </from>
                  <to>
                    <xdr:col>23</xdr:col>
                    <xdr:colOff>1314450</xdr:colOff>
                    <xdr:row>15</xdr:row>
                    <xdr:rowOff>266700</xdr:rowOff>
                  </to>
                </anchor>
              </controlPr>
            </control>
          </mc:Choice>
        </mc:AlternateContent>
      </controls>
    </mc:Choice>
  </mc:AlternateConten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E1:AC20"/>
  <sheetViews>
    <sheetView showGridLines="0" zoomScale="90" zoomScaleNormal="90" workbookViewId="0" topLeftCell="A7">
      <selection activeCell="F20" sqref="F20"/>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4</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row>
    <row r="12" spans="5:27" s="8" customFormat="1" ht="20.1" customHeight="1">
      <c r="E12" s="9" t="s">
        <v>685</v>
      </c>
      <c r="F12" s="71" t="s">
        <v>86</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47" t="s">
        <v>875</v>
      </c>
      <c r="G15" s="446" t="s">
        <v>876</v>
      </c>
      <c r="H15" s="47">
        <v>563250</v>
      </c>
      <c r="I15" s="47"/>
      <c r="J15" s="47"/>
      <c r="K15" s="444">
        <f>+_xlfn.IFERROR(IF(COUNT(H15:J15),ROUND(SUM(H15:J15),0),""),"")</f>
        <v>563250</v>
      </c>
      <c r="L15" s="51">
        <f>+_xlfn.IFERROR(IF(COUNT(K15),ROUND(K15/'Shareholding Pattern'!$L$78*100,2),""),"")</f>
        <v>5.18</v>
      </c>
      <c r="M15" s="203">
        <f>IF(H15="","",H15)</f>
        <v>563250</v>
      </c>
      <c r="N15" s="203"/>
      <c r="O15" s="266">
        <f>+_xlfn.IFERROR(IF(COUNT(M15:N15),ROUND(SUM(M15,N15),2),""),"")</f>
        <v>563250</v>
      </c>
      <c r="P15" s="51">
        <f>+_xlfn.IFERROR(IF(COUNT(O15),ROUND(O15/('Shareholding Pattern'!$P$79)*100,2),""),"")</f>
        <v>5.18</v>
      </c>
      <c r="Q15" s="47"/>
      <c r="R15" s="47"/>
      <c r="S15" s="444" t="str">
        <f>+_xlfn.IFERROR(IF(COUNT(Q15:R15),ROUND(SUM(Q15:R15),0),""),"")</f>
        <v/>
      </c>
      <c r="T15" s="17">
        <f>+_xlfn.IFERROR(IF(COUNT(K15,S15),ROUND(SUM(S15,K15)/SUM('Shareholding Pattern'!$L$78,'Shareholding Pattern'!$T$78)*100,2),""),"")</f>
        <v>5.18</v>
      </c>
      <c r="U15" s="47"/>
      <c r="V15" s="17" t="str">
        <f>+_xlfn.IFERROR(IF(COUNT(U15),ROUND(SUM(U15)/SUM(K15)*100,2),""),0)</f>
        <v/>
      </c>
      <c r="W15" s="47">
        <v>563250</v>
      </c>
      <c r="X15" s="265"/>
      <c r="Y15" s="47">
        <v>0</v>
      </c>
      <c r="Z15" s="47">
        <v>0</v>
      </c>
      <c r="AA15" s="47">
        <v>0</v>
      </c>
      <c r="AB15" s="11"/>
      <c r="AC15" s="11" t="e">
        <f>SUM(#REF!)</f>
        <v>#REF!</v>
      </c>
    </row>
    <row r="16" spans="5:29" ht="24.95" customHeight="1">
      <c r="E16" s="191">
        <v>2</v>
      </c>
      <c r="F16" s="447" t="s">
        <v>877</v>
      </c>
      <c r="G16" s="446" t="s">
        <v>878</v>
      </c>
      <c r="H16" s="47">
        <v>284427</v>
      </c>
      <c r="I16" s="47"/>
      <c r="J16" s="47"/>
      <c r="K16" s="444">
        <f>+_xlfn.IFERROR(IF(COUNT(H16:J16),ROUND(SUM(H16:J16),0),""),"")</f>
        <v>284427</v>
      </c>
      <c r="L16" s="51">
        <f>+_xlfn.IFERROR(IF(COUNT(K16),ROUND(K16/'Shareholding Pattern'!$L$78*100,2),""),"")</f>
        <v>2.61</v>
      </c>
      <c r="M16" s="203">
        <f>IF(H16="","",H16)</f>
        <v>284427</v>
      </c>
      <c r="N16" s="203"/>
      <c r="O16" s="266">
        <f>+_xlfn.IFERROR(IF(COUNT(M16:N16),ROUND(SUM(M16,N16),2),""),"")</f>
        <v>284427</v>
      </c>
      <c r="P16" s="51">
        <f>+_xlfn.IFERROR(IF(COUNT(O16),ROUND(O16/('Shareholding Pattern'!$P$79)*100,2),""),"")</f>
        <v>2.61</v>
      </c>
      <c r="Q16" s="47"/>
      <c r="R16" s="47"/>
      <c r="S16" s="444" t="str">
        <f>+_xlfn.IFERROR(IF(COUNT(Q16:R16),ROUND(SUM(Q16:R16),0),""),"")</f>
        <v/>
      </c>
      <c r="T16" s="17">
        <f>+_xlfn.IFERROR(IF(COUNT(K16,S16),ROUND(SUM(S16,K16)/SUM('Shareholding Pattern'!$L$78,'Shareholding Pattern'!$T$78)*100,2),""),"")</f>
        <v>2.61</v>
      </c>
      <c r="U16" s="47"/>
      <c r="V16" s="17" t="str">
        <f>+_xlfn.IFERROR(IF(COUNT(U16),ROUND(SUM(U16)/SUM(K16)*100,2),""),0)</f>
        <v/>
      </c>
      <c r="W16" s="47">
        <v>284427</v>
      </c>
      <c r="X16" s="265"/>
      <c r="Y16" s="47">
        <v>0</v>
      </c>
      <c r="Z16" s="47">
        <v>0</v>
      </c>
      <c r="AA16" s="47">
        <v>0</v>
      </c>
      <c r="AB16" s="11"/>
      <c r="AC16" s="11" t="e">
        <f>SUM(#REF!)</f>
        <v>#REF!</v>
      </c>
    </row>
    <row r="17" spans="5:29" ht="24.95" customHeight="1">
      <c r="E17" s="191">
        <v>3</v>
      </c>
      <c r="F17" s="447" t="s">
        <v>879</v>
      </c>
      <c r="G17" s="446" t="s">
        <v>880</v>
      </c>
      <c r="H17" s="47">
        <v>243348</v>
      </c>
      <c r="I17" s="47"/>
      <c r="J17" s="47"/>
      <c r="K17" s="444">
        <f>+_xlfn.IFERROR(IF(COUNT(H17:J17),ROUND(SUM(H17:J17),0),""),"")</f>
        <v>243348</v>
      </c>
      <c r="L17" s="51">
        <f>+_xlfn.IFERROR(IF(COUNT(K17),ROUND(K17/'Shareholding Pattern'!$L$78*100,2),""),"")</f>
        <v>2.24</v>
      </c>
      <c r="M17" s="203">
        <f>IF(H17="","",H17)</f>
        <v>243348</v>
      </c>
      <c r="N17" s="203"/>
      <c r="O17" s="266">
        <f>+_xlfn.IFERROR(IF(COUNT(M17:N17),ROUND(SUM(M17,N17),2),""),"")</f>
        <v>243348</v>
      </c>
      <c r="P17" s="51">
        <f>+_xlfn.IFERROR(IF(COUNT(O17),ROUND(O17/('Shareholding Pattern'!$P$79)*100,2),""),"")</f>
        <v>2.24</v>
      </c>
      <c r="Q17" s="47"/>
      <c r="R17" s="47"/>
      <c r="S17" s="444" t="str">
        <f>+_xlfn.IFERROR(IF(COUNT(Q17:R17),ROUND(SUM(Q17:R17),0),""),"")</f>
        <v/>
      </c>
      <c r="T17" s="17">
        <f>+_xlfn.IFERROR(IF(COUNT(K17,S17),ROUND(SUM(S17,K17)/SUM('Shareholding Pattern'!$L$78,'Shareholding Pattern'!$T$78)*100,2),""),"")</f>
        <v>2.24</v>
      </c>
      <c r="U17" s="47"/>
      <c r="V17" s="17" t="str">
        <f>+_xlfn.IFERROR(IF(COUNT(U17),ROUND(SUM(U17)/SUM(K17)*100,2),""),0)</f>
        <v/>
      </c>
      <c r="W17" s="47">
        <v>243348</v>
      </c>
      <c r="X17" s="265"/>
      <c r="Y17" s="47">
        <v>0</v>
      </c>
      <c r="Z17" s="47">
        <v>0</v>
      </c>
      <c r="AA17" s="47">
        <v>0</v>
      </c>
      <c r="AB17" s="11"/>
      <c r="AC17" s="11" t="e">
        <f>SUM(#REF!)</f>
        <v>#REF!</v>
      </c>
    </row>
    <row r="18" spans="5:29" ht="24.95" customHeight="1">
      <c r="E18" s="191">
        <v>4</v>
      </c>
      <c r="F18" s="447" t="s">
        <v>881</v>
      </c>
      <c r="G18" s="446" t="s">
        <v>882</v>
      </c>
      <c r="H18" s="47">
        <v>218590</v>
      </c>
      <c r="I18" s="47"/>
      <c r="J18" s="47"/>
      <c r="K18" s="444">
        <f>+_xlfn.IFERROR(IF(COUNT(H18:J18),ROUND(SUM(H18:J18),0),""),"")</f>
        <v>218590</v>
      </c>
      <c r="L18" s="51">
        <f>+_xlfn.IFERROR(IF(COUNT(K18),ROUND(K18/'Shareholding Pattern'!$L$78*100,2),""),"")</f>
        <v>2.01</v>
      </c>
      <c r="M18" s="203">
        <f>IF(H18="","",H18)</f>
        <v>218590</v>
      </c>
      <c r="N18" s="203"/>
      <c r="O18" s="266">
        <f>+_xlfn.IFERROR(IF(COUNT(M18:N18),ROUND(SUM(M18,N18),2),""),"")</f>
        <v>218590</v>
      </c>
      <c r="P18" s="51">
        <f>+_xlfn.IFERROR(IF(COUNT(O18),ROUND(O18/('Shareholding Pattern'!$P$79)*100,2),""),"")</f>
        <v>2.01</v>
      </c>
      <c r="Q18" s="47"/>
      <c r="R18" s="47"/>
      <c r="S18" s="444" t="str">
        <f>+_xlfn.IFERROR(IF(COUNT(Q18:R18),ROUND(SUM(Q18:R18),0),""),"")</f>
        <v/>
      </c>
      <c r="T18" s="17">
        <f>+_xlfn.IFERROR(IF(COUNT(K18,S18),ROUND(SUM(S18,K18)/SUM('Shareholding Pattern'!$L$78,'Shareholding Pattern'!$T$78)*100,2),""),"")</f>
        <v>2.01</v>
      </c>
      <c r="U18" s="47"/>
      <c r="V18" s="17" t="str">
        <f>+_xlfn.IFERROR(IF(COUNT(U18),ROUND(SUM(U18)/SUM(K18)*100,2),""),0)</f>
        <v/>
      </c>
      <c r="W18" s="47">
        <v>218590</v>
      </c>
      <c r="X18" s="265"/>
      <c r="Y18" s="47">
        <v>0</v>
      </c>
      <c r="Z18" s="47">
        <v>0</v>
      </c>
      <c r="AA18" s="47">
        <v>0</v>
      </c>
      <c r="AB18" s="11"/>
      <c r="AC18" s="11" t="e">
        <f>SUM(#REF!)</f>
        <v>#REF!</v>
      </c>
    </row>
    <row r="19" spans="5:27" ht="15" hidden="1">
      <c r="E19" s="12"/>
      <c r="F19" s="13"/>
      <c r="G19" s="13"/>
      <c r="H19" s="13"/>
      <c r="I19" s="13"/>
      <c r="J19" s="13"/>
      <c r="K19" s="13"/>
      <c r="L19" s="13"/>
      <c r="M19" s="13"/>
      <c r="N19" s="13"/>
      <c r="O19" s="13"/>
      <c r="P19" s="13"/>
      <c r="Q19" s="13"/>
      <c r="R19" s="13"/>
      <c r="S19" s="13"/>
      <c r="T19" s="13"/>
      <c r="U19" s="13"/>
      <c r="V19" s="13"/>
      <c r="W19" s="55"/>
      <c r="X19" s="55"/>
      <c r="Y19" s="55"/>
      <c r="Z19" s="55"/>
      <c r="AA19" s="194"/>
    </row>
    <row r="20" spans="5:27" ht="20.1" customHeight="1">
      <c r="E20" s="37"/>
      <c r="F20" s="83" t="s">
        <v>392</v>
      </c>
      <c r="G20" s="70" t="s">
        <v>19</v>
      </c>
      <c r="H20" s="53">
        <f>+_xlfn.IFERROR(IF(COUNT(H14:H19),ROUND(SUM(H14:H19),0),""),"")</f>
        <v>1309615</v>
      </c>
      <c r="I20" s="53" t="str">
        <f>+_xlfn.IFERROR(IF(COUNT(I14:I19),ROUND(SUM(I14:I19),0),""),"")</f>
        <v/>
      </c>
      <c r="J20" s="53" t="str">
        <f>+_xlfn.IFERROR(IF(COUNT(J14:J19),ROUND(SUM(J14:J19),0),""),"")</f>
        <v/>
      </c>
      <c r="K20" s="53">
        <f>+_xlfn.IFERROR(IF(COUNT(K14:K19),ROUND(SUM(K14:K19),0),""),"")</f>
        <v>1309615</v>
      </c>
      <c r="L20" s="17">
        <f>+_xlfn.IFERROR(IF(COUNT(K20),ROUND(K20/'Shareholding Pattern'!$L$78*100,2),""),"")</f>
        <v>12.04</v>
      </c>
      <c r="M20" s="35">
        <f>+_xlfn.IFERROR(IF(COUNT(M14:M19),ROUND(SUM(M14:M19),0),""),"")</f>
        <v>1309615</v>
      </c>
      <c r="N20" s="35" t="str">
        <f>+_xlfn.IFERROR(IF(COUNT(N14:N19),ROUND(SUM(N14:N19),0),""),"")</f>
        <v/>
      </c>
      <c r="O20" s="35">
        <f>+_xlfn.IFERROR(IF(COUNT(O14:O19),ROUND(SUM(O14:O19),0),""),"")</f>
        <v>1309615</v>
      </c>
      <c r="P20" s="17">
        <f>+_xlfn.IFERROR(IF(COUNT(O20),ROUND(O20/('Shareholding Pattern'!$P$79)*100,2),""),"")</f>
        <v>12.04</v>
      </c>
      <c r="Q20" s="53" t="str">
        <f>+_xlfn.IFERROR(IF(COUNT(Q14:Q19),ROUND(SUM(Q14:Q19),0),""),"")</f>
        <v/>
      </c>
      <c r="R20" s="53" t="str">
        <f>+_xlfn.IFERROR(IF(COUNT(R14:R19),ROUND(SUM(R14:R19),0),""),"")</f>
        <v/>
      </c>
      <c r="S20" s="53" t="str">
        <f>+_xlfn.IFERROR(IF(COUNT(S14:S19),ROUND(SUM(S14:S19),0),""),"")</f>
        <v/>
      </c>
      <c r="T20" s="17">
        <f>+_xlfn.IFERROR(IF(COUNT(K20,S20),ROUND(SUM(S20,K20)/SUM('Shareholding Pattern'!$L$78,'Shareholding Pattern'!$T$78)*100,2),""),"")</f>
        <v>12.04</v>
      </c>
      <c r="U20" s="53" t="str">
        <f>+_xlfn.IFERROR(IF(COUNT(U14:U19),ROUND(SUM(U14:U19),0),""),"")</f>
        <v/>
      </c>
      <c r="V20" s="17" t="str">
        <f>+_xlfn.IFERROR(IF(COUNT(U20),ROUND(SUM(U20)/SUM(K20)*100,2),""),0)</f>
        <v/>
      </c>
      <c r="W20" s="53">
        <f>+_xlfn.IFERROR(IF(COUNT(W14:W19),ROUND(SUM(W14:W19),0),""),"")</f>
        <v>1309615</v>
      </c>
      <c r="X20" s="406"/>
      <c r="Y20" s="53">
        <f>+_xlfn.IFERROR(IF(COUNT(Y14:Y19),ROUND(SUM(Y14:Y19),0),""),"")</f>
        <v>0</v>
      </c>
      <c r="Z20" s="53">
        <f>+_xlfn.IFERROR(IF(COUNT(Z14:Z19),ROUND(SUM(Z14:Z19),0),""),"")</f>
        <v>0</v>
      </c>
      <c r="AA20" s="53">
        <f>+_xlfn.IFERROR(IF(COUNT(AA14:AA19),ROUND(SUM(AA14:AA19),0),""),"")</f>
        <v>0</v>
      </c>
    </row>
  </sheetData>
  <sheetProtection algorithmName="SHA-512" hashValue="HxuIa8GTXUcpSFFvihlq49Xc0KzAfoxZUnDtn5guZg3SL9yc4ffsRSox/bKc6ZP29WXv+JaMc5rrDryG3qBSMg==" saltValue="BJJu5ntIduuZgmxxwpFJ7g=="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Q13:R13 M13:N13 H13:J13 Q15:R18 M15:N18 H15:J18">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8">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8">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8">
      <formula1>K13</formula1>
    </dataValidation>
  </dataValidations>
  <hyperlinks>
    <hyperlink ref="G20" location="'Shareholding Pattern'!F44" display="Total"/>
    <hyperlink ref="F20" location="'Shareholding Pattern'!F64"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7105"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mc:AlternateContent>
          <mc:Choice Requires="x14">
            <control xmlns:r="http://schemas.openxmlformats.org/officeDocument/2006/relationships" shapeId="47106" r:id="rId4" name="Button 2">
              <controlPr defaultSize="0" print="0" autoFill="0" autoPict="0" macro="[0]!opentextblock">
                <anchor moveWithCells="1" sizeWithCells="1">
                  <from>
                    <xdr:col>23</xdr:col>
                    <xdr:colOff>66675</xdr:colOff>
                    <xdr:row>15</xdr:row>
                    <xdr:rowOff>66675</xdr:rowOff>
                  </from>
                  <to>
                    <xdr:col>23</xdr:col>
                    <xdr:colOff>1314450</xdr:colOff>
                    <xdr:row>15</xdr:row>
                    <xdr:rowOff>266700</xdr:rowOff>
                  </to>
                </anchor>
              </controlPr>
            </control>
          </mc:Choice>
        </mc:AlternateContent>
        <mc:AlternateContent>
          <mc:Choice Requires="x14">
            <control xmlns:r="http://schemas.openxmlformats.org/officeDocument/2006/relationships" shapeId="47107" r:id="rId5" name="Button 3">
              <controlPr defaultSize="0" print="0" autoFill="0" autoPict="0" macro="[0]!opentextblock">
                <anchor moveWithCells="1" sizeWithCells="1">
                  <from>
                    <xdr:col>23</xdr:col>
                    <xdr:colOff>66675</xdr:colOff>
                    <xdr:row>16</xdr:row>
                    <xdr:rowOff>66675</xdr:rowOff>
                  </from>
                  <to>
                    <xdr:col>23</xdr:col>
                    <xdr:colOff>1314450</xdr:colOff>
                    <xdr:row>16</xdr:row>
                    <xdr:rowOff>266700</xdr:rowOff>
                  </to>
                </anchor>
              </controlPr>
            </control>
          </mc:Choice>
        </mc:AlternateContent>
        <mc:AlternateContent>
          <mc:Choice Requires="x14">
            <control xmlns:r="http://schemas.openxmlformats.org/officeDocument/2006/relationships" shapeId="47108" r:id="rId6" name="Button 4">
              <controlPr defaultSize="0" print="0" autoFill="0" autoPict="0" macro="[0]!opentextblock">
                <anchor moveWithCells="1" sizeWithCells="1">
                  <from>
                    <xdr:col>23</xdr:col>
                    <xdr:colOff>66675</xdr:colOff>
                    <xdr:row>17</xdr:row>
                    <xdr:rowOff>66675</xdr:rowOff>
                  </from>
                  <to>
                    <xdr:col>23</xdr:col>
                    <xdr:colOff>1314450</xdr:colOff>
                    <xdr:row>17</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row>
    <row r="12" spans="5:27" s="8" customFormat="1" ht="20.1" customHeight="1">
      <c r="E12" s="9" t="s">
        <v>678</v>
      </c>
      <c r="F12" s="52" t="s">
        <v>62</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algorithmName="SHA-512" hashValue="gTMimQlrsVxgsxPM1odBGZsis+TpGO4XcM043d/XgqHtnFbZz+xnpFM319IJSeN94mo0TnR8RarHUVYpt3cN0w==" saltValue="HjBl2hwt62Cbqdw5sixlgw=="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row>
    <row r="10" spans="5:2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row>
    <row r="11" spans="5:2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row>
    <row r="12" spans="5:24" ht="18.75" customHeight="1">
      <c r="E12" s="9" t="s">
        <v>84</v>
      </c>
      <c r="F12" s="52" t="s">
        <v>63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AC13" s="11">
        <f>IF(SUM(H13:W13)&gt;0,1,0)</f>
        <v>0</v>
      </c>
      <c r="AD13" s="11">
        <f>SUM(AC15:AC65535)</f>
        <v>0</v>
      </c>
    </row>
    <row r="14" spans="5:24" ht="24.95" customHeight="1">
      <c r="E14" s="42"/>
      <c r="F14" s="43"/>
      <c r="G14" s="247" t="s">
        <v>436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4"/>
    </row>
    <row r="16" spans="5:23"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row>
  </sheetData>
  <sheetProtection algorithmName="SHA-512" hashValue="Gj5qODuxU10qvWJCzKq2XohR/iWqMV7PVr7kiAcCg7/eCpjLusoeVlO4EJtTjRaNAuWJxVdpOa82F3ClRiooyw==" saltValue="14XipSaHZGMXtNmr76npDA==" spinCount="100000"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c r="Y9" s="593" t="s">
        <v>708</v>
      </c>
      <c r="Z9" s="594"/>
      <c r="AA9" s="595"/>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24" t="s">
        <v>709</v>
      </c>
      <c r="Z10" s="525"/>
      <c r="AA10" s="526"/>
    </row>
    <row r="11" spans="5:27"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557"/>
      <c r="X11" s="557"/>
      <c r="Y11" s="399" t="s">
        <v>710</v>
      </c>
      <c r="Z11" s="399" t="s">
        <v>711</v>
      </c>
      <c r="AA11" s="399" t="s">
        <v>712</v>
      </c>
    </row>
    <row r="12" spans="5:27" ht="15.75">
      <c r="E12" s="9" t="s">
        <v>682</v>
      </c>
      <c r="F12" s="71" t="s">
        <v>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7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algorithmName="SHA-512" hashValue="kUc7NIVAUqc/7CajRqbAs/ZCylb/PCW3T277zFJLpRAK427roB8VS2Ix2ZQdDot4tgAW3NsLmXc8VhSx3ZnMUA==" saltValue="fQ0jhLdjhAsiuZDGeSJLnw=="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E2:BF83"/>
  <sheetViews>
    <sheetView showGridLines="0" zoomScale="90" zoomScaleNormal="90" workbookViewId="0" topLeftCell="C7">
      <pane xSplit="3" ySplit="5" topLeftCell="F78" activePane="bottomRight" state="frozen"/>
      <selection pane="topLeft" activeCell="C7" sqref="C7"/>
      <selection pane="topRight" activeCell="F7" sqref="F7"/>
      <selection pane="bottomLeft" activeCell="C12" sqref="C12"/>
      <selection pane="bottomRight" activeCell="N80" sqref="N80:O80"/>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43" customWidth="1"/>
    <col min="11" max="12" width="20.7109375" style="0" customWidth="1"/>
    <col min="13" max="13" width="20.7109375" style="122" customWidth="1"/>
    <col min="14" max="15" width="20.7109375" style="67" customWidth="1"/>
    <col min="16" max="16" width="20.7109375" style="143" customWidth="1"/>
    <col min="17" max="17" width="20.7109375" style="122" customWidth="1"/>
    <col min="18" max="20" width="20.7109375" style="143" customWidth="1"/>
    <col min="21" max="23" width="20.7109375" style="67" customWidth="1"/>
    <col min="24" max="24" width="20.7109375" style="143" customWidth="1"/>
    <col min="25" max="25" width="20.7109375" style="67" customWidth="1"/>
    <col min="26" max="26" width="20.7109375" style="143"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43" t="s">
        <v>126</v>
      </c>
      <c r="I2" s="143" t="s">
        <v>147</v>
      </c>
      <c r="J2" s="143" t="s">
        <v>148</v>
      </c>
      <c r="K2" t="s">
        <v>149</v>
      </c>
      <c r="L2" t="s">
        <v>150</v>
      </c>
      <c r="M2" s="122" t="s">
        <v>151</v>
      </c>
      <c r="N2" s="67" t="s">
        <v>152</v>
      </c>
      <c r="O2" s="67" t="s">
        <v>153</v>
      </c>
      <c r="P2" s="143" t="s">
        <v>154</v>
      </c>
      <c r="Q2" s="122" t="s">
        <v>155</v>
      </c>
      <c r="R2" s="143" t="s">
        <v>156</v>
      </c>
      <c r="S2" s="143" t="s">
        <v>157</v>
      </c>
      <c r="T2" s="143" t="s">
        <v>158</v>
      </c>
      <c r="U2" s="67" t="s">
        <v>159</v>
      </c>
      <c r="V2" s="67" t="s">
        <v>160</v>
      </c>
      <c r="W2" s="67" t="s">
        <v>161</v>
      </c>
      <c r="X2" s="143" t="s">
        <v>162</v>
      </c>
      <c r="Y2" s="67" t="s">
        <v>163</v>
      </c>
      <c r="Z2" s="143" t="s">
        <v>164</v>
      </c>
      <c r="AA2" s="67" t="s">
        <v>713</v>
      </c>
      <c r="AB2" s="143" t="s">
        <v>715</v>
      </c>
      <c r="AC2" s="67" t="s">
        <v>714</v>
      </c>
    </row>
    <row r="3" ht="15" hidden="1"/>
    <row r="4" ht="15" hidden="1"/>
    <row r="5" ht="15" hidden="1"/>
    <row r="6" ht="15" hidden="1"/>
    <row r="7" ht="15" customHeight="1"/>
    <row r="8" ht="11.25" customHeight="1"/>
    <row r="9" spans="5:29" ht="18.75" customHeight="1">
      <c r="E9" s="566" t="s">
        <v>115</v>
      </c>
      <c r="F9" s="559" t="s">
        <v>0</v>
      </c>
      <c r="G9" s="560"/>
      <c r="H9" s="558" t="s">
        <v>2</v>
      </c>
      <c r="I9" s="558" t="s">
        <v>3</v>
      </c>
      <c r="J9" s="558" t="s">
        <v>4</v>
      </c>
      <c r="K9" s="557" t="s">
        <v>5</v>
      </c>
      <c r="L9" s="557" t="s">
        <v>6</v>
      </c>
      <c r="M9" s="534" t="s">
        <v>7</v>
      </c>
      <c r="N9" s="531" t="s">
        <v>8</v>
      </c>
      <c r="O9" s="532"/>
      <c r="P9" s="532"/>
      <c r="Q9" s="533"/>
      <c r="R9" s="558" t="s">
        <v>9</v>
      </c>
      <c r="S9" s="576" t="s">
        <v>447</v>
      </c>
      <c r="T9" s="586" t="s">
        <v>116</v>
      </c>
      <c r="U9" s="585" t="s">
        <v>11</v>
      </c>
      <c r="V9" s="557" t="s">
        <v>12</v>
      </c>
      <c r="W9" s="557"/>
      <c r="X9" s="557" t="s">
        <v>13</v>
      </c>
      <c r="Y9" s="557"/>
      <c r="Z9" s="558" t="s">
        <v>14</v>
      </c>
      <c r="AA9" s="593" t="s">
        <v>708</v>
      </c>
      <c r="AB9" s="594"/>
      <c r="AC9" s="595"/>
    </row>
    <row r="10" spans="5:29" ht="28.5" customHeight="1">
      <c r="E10" s="567"/>
      <c r="F10" s="561"/>
      <c r="G10" s="562"/>
      <c r="H10" s="558"/>
      <c r="I10" s="558"/>
      <c r="J10" s="558"/>
      <c r="K10" s="557"/>
      <c r="L10" s="557"/>
      <c r="M10" s="534"/>
      <c r="N10" s="531" t="s">
        <v>15</v>
      </c>
      <c r="O10" s="532"/>
      <c r="P10" s="533"/>
      <c r="Q10" s="534" t="s">
        <v>16</v>
      </c>
      <c r="R10" s="558"/>
      <c r="S10" s="577"/>
      <c r="T10" s="558"/>
      <c r="U10" s="585"/>
      <c r="V10" s="557"/>
      <c r="W10" s="557"/>
      <c r="X10" s="557"/>
      <c r="Y10" s="557"/>
      <c r="Z10" s="558"/>
      <c r="AA10" s="524" t="s">
        <v>709</v>
      </c>
      <c r="AB10" s="525"/>
      <c r="AC10" s="526"/>
    </row>
    <row r="11" spans="5:29" ht="113.25" customHeight="1">
      <c r="E11" s="568"/>
      <c r="F11" s="563"/>
      <c r="G11" s="564"/>
      <c r="H11" s="558"/>
      <c r="I11" s="558"/>
      <c r="J11" s="558"/>
      <c r="K11" s="557"/>
      <c r="L11" s="557"/>
      <c r="M11" s="534"/>
      <c r="N11" s="139" t="s">
        <v>17</v>
      </c>
      <c r="O11" s="139" t="s">
        <v>18</v>
      </c>
      <c r="P11" s="144" t="s">
        <v>19</v>
      </c>
      <c r="Q11" s="534"/>
      <c r="R11" s="558"/>
      <c r="S11" s="578"/>
      <c r="T11" s="558"/>
      <c r="U11" s="585"/>
      <c r="V11" s="139" t="s">
        <v>20</v>
      </c>
      <c r="W11" s="68" t="s">
        <v>21</v>
      </c>
      <c r="X11" s="144" t="s">
        <v>20</v>
      </c>
      <c r="Y11" s="68" t="s">
        <v>21</v>
      </c>
      <c r="Z11" s="558"/>
      <c r="AA11" s="386" t="s">
        <v>710</v>
      </c>
      <c r="AB11" s="386" t="s">
        <v>711</v>
      </c>
      <c r="AC11" s="386" t="s">
        <v>712</v>
      </c>
    </row>
    <row r="12" spans="5:29" ht="18.75" customHeight="1">
      <c r="E12" s="119" t="s">
        <v>22</v>
      </c>
      <c r="F12" s="596" t="s">
        <v>23</v>
      </c>
      <c r="G12" s="597"/>
      <c r="H12" s="597"/>
      <c r="I12" s="597"/>
      <c r="J12" s="597"/>
      <c r="K12" s="597"/>
      <c r="L12" s="597"/>
      <c r="M12" s="597"/>
      <c r="N12" s="597"/>
      <c r="O12" s="597"/>
      <c r="P12" s="597"/>
      <c r="Q12" s="597"/>
      <c r="R12" s="597"/>
      <c r="S12" s="597"/>
      <c r="T12" s="597"/>
      <c r="U12" s="597"/>
      <c r="V12" s="597"/>
      <c r="W12" s="597"/>
      <c r="X12" s="597"/>
      <c r="Y12" s="597"/>
      <c r="Z12" s="597"/>
      <c r="AA12" s="597"/>
      <c r="AB12" s="597"/>
      <c r="AC12" s="598"/>
    </row>
    <row r="13" spans="5:29" ht="20.1" customHeight="1">
      <c r="E13" s="120" t="s">
        <v>24</v>
      </c>
      <c r="F13" s="226" t="s">
        <v>25</v>
      </c>
      <c r="G13" s="121"/>
      <c r="H13" s="145"/>
      <c r="I13" s="145"/>
      <c r="J13" s="145"/>
      <c r="K13" s="121"/>
      <c r="L13" s="121"/>
      <c r="M13" s="123"/>
      <c r="N13" s="140"/>
      <c r="O13" s="140"/>
      <c r="P13" s="145"/>
      <c r="Q13" s="123"/>
      <c r="R13" s="145"/>
      <c r="S13" s="145"/>
      <c r="T13" s="145"/>
      <c r="U13" s="121"/>
      <c r="V13" s="140"/>
      <c r="W13" s="121"/>
      <c r="X13" s="145"/>
      <c r="Y13" s="121"/>
      <c r="Z13" s="343"/>
      <c r="AA13" s="402"/>
      <c r="AB13" s="145"/>
      <c r="AC13" s="343"/>
    </row>
    <row r="14" spans="5:58" ht="20.1" customHeight="1">
      <c r="E14" s="108" t="s">
        <v>26</v>
      </c>
      <c r="F14" s="227" t="s">
        <v>27</v>
      </c>
      <c r="G14" s="225"/>
      <c r="H14" s="187">
        <f>_xlfn.IFERROR(IF(COUNT(IndHUF!$AD$13),IF(IndHUF!$AD$13=0,"0",IndHUF!$AD$13),""),"")</f>
        <v>3</v>
      </c>
      <c r="I14" s="334">
        <f>+IF(COUNT(IndHUF!H20),IndHUF!H20,"")</f>
        <v>4620244</v>
      </c>
      <c r="J14" s="334" t="str">
        <f>+IF(COUNT(IndHUF!I20),IndHUF!I20,"")</f>
        <v/>
      </c>
      <c r="K14" s="132" t="str">
        <f>+IF(COUNT(IndHUF!J20),IndHUF!J20,"")</f>
        <v/>
      </c>
      <c r="L14" s="132">
        <f>+IF(COUNT(IndHUF!K20),IndHUF!K20,"")</f>
        <v>4620244</v>
      </c>
      <c r="M14" s="169">
        <f>+_xlfn.IFERROR(IF(COUNT(L14),ROUND(L14/'Shareholding Pattern'!$L$78*100,2),""),0)</f>
        <v>42.47</v>
      </c>
      <c r="N14" s="186">
        <f>+IF(COUNT(+IndHUF!M20),SUM(+IndHUF!M20),"")</f>
        <v>4620244</v>
      </c>
      <c r="O14" s="186" t="str">
        <f>+IF(COUNT(+IndHUF!N20),SUM(+IndHUF!N20),"")</f>
        <v/>
      </c>
      <c r="P14" s="334">
        <f>+IF(COUNT(IndHUF!O20),IndHUF!O20,"")</f>
        <v>4620244</v>
      </c>
      <c r="Q14" s="169">
        <f>+IF(COUNT(IndHUF!P20),IndHUF!P20,"")</f>
        <v>42.47</v>
      </c>
      <c r="R14" s="334" t="str">
        <f>+IF(COUNT(IndHUF!Q20),IndHUF!Q20,"")</f>
        <v/>
      </c>
      <c r="S14" s="334" t="str">
        <f>+IF(COUNT(IndHUF!R20),IndHUF!R20,"")</f>
        <v/>
      </c>
      <c r="T14" s="334" t="str">
        <f>+IF(COUNT(IndHUF!S20),IndHUF!S20,"")</f>
        <v/>
      </c>
      <c r="U14" s="133">
        <f>+_xlfn.IFERROR(IF(COUNT(L14,T14),ROUND(SUM(L14,T14)/SUM('Shareholding Pattern'!$L$78,'Shareholding Pattern'!$T$78)*100,2),""),0)</f>
        <v>42.47</v>
      </c>
      <c r="V14" s="207" t="str">
        <f>+IF(COUNT(IndHUF!U20),IndHUF!U20,"")</f>
        <v/>
      </c>
      <c r="W14" s="182" t="str">
        <f>+_xlfn.IFERROR(IF(COUNT(V14),ROUND(SUM(V14)/SUM(L14)*100,2),""),0)</f>
        <v/>
      </c>
      <c r="X14" s="207" t="str">
        <f>+IF(COUNT(IndHUF!W20),IndHUF!W20,"")</f>
        <v/>
      </c>
      <c r="Y14" s="133" t="str">
        <f>+_xlfn.IFERROR(IF(COUNT(X14),ROUND(SUM(X14)/SUM(L14)*100,2),""),0)</f>
        <v/>
      </c>
      <c r="Z14" s="334">
        <f>+IF(COUNT(IndHUF!Y20),IndHUF!Y20,"")</f>
        <v>4620244</v>
      </c>
      <c r="AA14" s="587"/>
      <c r="AB14" s="588"/>
      <c r="AC14" s="589"/>
      <c r="AH14" t="s">
        <v>192</v>
      </c>
      <c r="AR14" t="s">
        <v>166</v>
      </c>
      <c r="AX14" t="s">
        <v>192</v>
      </c>
      <c r="AZ14" t="s">
        <v>329</v>
      </c>
      <c r="BF14" t="s">
        <v>282</v>
      </c>
    </row>
    <row r="15" spans="5:58" ht="20.1" customHeight="1">
      <c r="E15" s="109" t="s">
        <v>28</v>
      </c>
      <c r="F15" s="228" t="s">
        <v>29</v>
      </c>
      <c r="G15" s="225"/>
      <c r="H15" s="187" t="str">
        <f>_xlfn.IFERROR(IF(COUNT(CGAndSG!$AD$13),IF(CGAndSG!$AD$13=0,"0",CGAndSG!$AD$13),""),"")</f>
        <v/>
      </c>
      <c r="I15" s="334" t="str">
        <f>_xlfn.IFERROR(IF(COUNT(CGAndSG!H16),(CGAndSG!H16),""),"")</f>
        <v/>
      </c>
      <c r="J15" s="334" t="str">
        <f>_xlfn.IFERROR(IF(COUNT(CGAndSG!I16),(CGAndSG!I16),""),"")</f>
        <v/>
      </c>
      <c r="K15" s="132" t="str">
        <f>_xlfn.IFERROR(IF(COUNT(CGAndSG!J16),(CGAndSG!J16),""),"")</f>
        <v/>
      </c>
      <c r="L15" s="132" t="str">
        <f>_xlfn.IFERROR(IF(COUNT(CGAndSG!K16),(CGAndSG!K16),""),"")</f>
        <v/>
      </c>
      <c r="M15" s="169" t="str">
        <f>+_xlfn.IFERROR(IF(COUNT(L15),ROUND(L15/'Shareholding Pattern'!$L$78*100,2),""),0)</f>
        <v/>
      </c>
      <c r="N15" s="269" t="str">
        <f>_xlfn.IFERROR(IF(COUNT(CGAndSG!M16),(CGAndSG!M16),""),"")</f>
        <v/>
      </c>
      <c r="O15" s="186" t="str">
        <f>_xlfn.IFERROR(IF(COUNT(CGAndSG!N16),(CGAndSG!N16),""),"")</f>
        <v/>
      </c>
      <c r="P15" s="334" t="str">
        <f>_xlfn.IFERROR(IF(COUNT(CGAndSG!O16),(CGAndSG!O16),""),"")</f>
        <v/>
      </c>
      <c r="Q15" s="169" t="str">
        <f>_xlfn.IFERROR(IF(COUNT(CGAndSG!P16),(CGAndSG!P16),""),0)</f>
        <v/>
      </c>
      <c r="R15" s="334" t="str">
        <f>_xlfn.IFERROR(IF(COUNT(CGAndSG!Q16),(CGAndSG!Q16),""),"")</f>
        <v/>
      </c>
      <c r="S15" s="334" t="str">
        <f>_xlfn.IFERROR(IF(COUNT(CGAndSG!R16),(CGAndSG!R16),""),"")</f>
        <v/>
      </c>
      <c r="T15" s="334" t="str">
        <f>_xlfn.IFERROR(IF(COUNT(CGAndSG!S16),(CGAndSG!S16),""),"")</f>
        <v/>
      </c>
      <c r="U15" s="133" t="str">
        <f>+_xlfn.IFERROR(IF(COUNT(L15,T15),ROUND(SUM(L15,T15)/SUM('Shareholding Pattern'!$L$78,'Shareholding Pattern'!$T$78)*100,2),""),0)</f>
        <v/>
      </c>
      <c r="V15" s="207" t="str">
        <f>_xlfn.IFERROR(IF(COUNT(CGAndSG!U16),(CGAndSG!U16),""),"")</f>
        <v/>
      </c>
      <c r="W15" s="182" t="str">
        <f aca="true" t="shared" si="0" ref="W15:W17">+_xlfn.IFERROR(IF(COUNT(V15),ROUND(SUM(V15)/SUM(L15)*100,2),""),0)</f>
        <v/>
      </c>
      <c r="X15" s="207" t="str">
        <f>_xlfn.IFERROR(IF(COUNT(CGAndSG!W16),(CGAndSG!W16),""),"")</f>
        <v/>
      </c>
      <c r="Y15" s="133" t="str">
        <f aca="true" t="shared" si="1" ref="Y15:Y17">+_xlfn.IFERROR(IF(COUNT(X15),ROUND(SUM(X15)/SUM(L15)*100,2),""),0)</f>
        <v/>
      </c>
      <c r="Z15" s="334" t="str">
        <f>_xlfn.IFERROR(IF(COUNT(CGAndSG!Y16),(CGAndSG!Y16),""),"")</f>
        <v/>
      </c>
      <c r="AA15" s="551"/>
      <c r="AB15" s="552"/>
      <c r="AC15" s="553"/>
      <c r="AH15" t="s">
        <v>193</v>
      </c>
      <c r="AR15" t="s">
        <v>167</v>
      </c>
      <c r="AX15" t="s">
        <v>193</v>
      </c>
      <c r="AZ15" t="s">
        <v>330</v>
      </c>
      <c r="BF15" t="s">
        <v>284</v>
      </c>
    </row>
    <row r="16" spans="5:58" ht="20.1" customHeight="1">
      <c r="E16" s="108" t="s">
        <v>30</v>
      </c>
      <c r="F16" s="228" t="s">
        <v>31</v>
      </c>
      <c r="H16" s="188" t="str">
        <f>_xlfn.IFERROR(IF(COUNT(Banks!$AD$13),IF(Banks!$AD$13=0,"0",Banks!$AD$13),""),"")</f>
        <v/>
      </c>
      <c r="I16" s="334" t="str">
        <f>_xlfn.IFERROR(IF(COUNT(Banks!H16),(Banks!H16),""),"")</f>
        <v/>
      </c>
      <c r="J16" s="334" t="str">
        <f>_xlfn.IFERROR(IF(COUNT(Banks!I16),(Banks!I16),""),"")</f>
        <v/>
      </c>
      <c r="K16" s="111" t="str">
        <f>_xlfn.IFERROR(IF(COUNT(Banks!J16),(Banks!J16),""),"")</f>
        <v/>
      </c>
      <c r="L16" s="132" t="str">
        <f>_xlfn.IFERROR(IF(COUNT(Banks!K16),(Banks!K16),""),"")</f>
        <v/>
      </c>
      <c r="M16" s="169" t="str">
        <f>+_xlfn.IFERROR(IF(COUNT(L16),ROUND(L16/'Shareholding Pattern'!$L$78*100,2),""),0)</f>
        <v/>
      </c>
      <c r="N16" s="269" t="str">
        <f>_xlfn.IFERROR(IF(COUNT(Banks!M16),(Banks!M16),""),"")</f>
        <v/>
      </c>
      <c r="O16" s="186" t="str">
        <f>_xlfn.IFERROR(IF(COUNT(Banks!N16),(Banks!N16),""),"")</f>
        <v/>
      </c>
      <c r="P16" s="334" t="str">
        <f>_xlfn.IFERROR(IF(COUNT(Banks!O16),(Banks!O16),""),"")</f>
        <v/>
      </c>
      <c r="Q16" s="169" t="str">
        <f>_xlfn.IFERROR(IF(COUNT(Banks!P16),(Banks!P16),""),0)</f>
        <v/>
      </c>
      <c r="R16" s="334" t="str">
        <f>_xlfn.IFERROR(IF(COUNT(Banks!Q16),(Banks!Q16),""),"")</f>
        <v/>
      </c>
      <c r="S16" s="334" t="str">
        <f>_xlfn.IFERROR(IF(COUNT(Banks!R16),(Banks!R16),""),"")</f>
        <v/>
      </c>
      <c r="T16" s="334" t="str">
        <f>_xlfn.IFERROR(IF(COUNT(Banks!S16),(Banks!S16),""),"")</f>
        <v/>
      </c>
      <c r="U16" s="133" t="str">
        <f>+_xlfn.IFERROR(IF(COUNT(L16,T16),ROUND(SUM(L16,T16)/SUM('Shareholding Pattern'!$L$78,'Shareholding Pattern'!$T$78)*100,2),""),0)</f>
        <v/>
      </c>
      <c r="V16" s="207" t="str">
        <f>_xlfn.IFERROR(IF(COUNT(Banks!U16),(Banks!U16),""),"")</f>
        <v/>
      </c>
      <c r="W16" s="182" t="str">
        <f t="shared" si="0"/>
        <v/>
      </c>
      <c r="X16" s="207" t="str">
        <f>_xlfn.IFERROR(IF(COUNT(Banks!W16),(Banks!W16),""),"")</f>
        <v/>
      </c>
      <c r="Y16" s="133" t="str">
        <f t="shared" si="1"/>
        <v/>
      </c>
      <c r="Z16" s="334" t="str">
        <f>_xlfn.IFERROR(IF(COUNT(Banks!Y16),(Banks!Y16),""),"")</f>
        <v/>
      </c>
      <c r="AA16" s="551"/>
      <c r="AB16" s="552"/>
      <c r="AC16" s="553"/>
      <c r="AH16" t="s">
        <v>285</v>
      </c>
      <c r="AR16" t="s">
        <v>168</v>
      </c>
      <c r="AX16" t="s">
        <v>285</v>
      </c>
      <c r="AZ16" t="s">
        <v>199</v>
      </c>
      <c r="BF16" t="s">
        <v>305</v>
      </c>
    </row>
    <row r="17" spans="5:58" ht="20.1" customHeight="1">
      <c r="E17" s="112" t="s">
        <v>32</v>
      </c>
      <c r="F17" s="229" t="s">
        <v>33</v>
      </c>
      <c r="H17" s="188" t="str">
        <f>_xlfn.IFERROR(IF(COUNT(OtherIND!$AG$13),IF(OtherIND!$AG$13=0,"0",OtherIND!$AG$13),""),"")</f>
        <v/>
      </c>
      <c r="I17" s="335" t="str">
        <f>_xlfn.IFERROR(IF(COUNT(OtherIND!J16),(OtherIND!J16),""),"")</f>
        <v/>
      </c>
      <c r="J17" s="335" t="str">
        <f>_xlfn.IFERROR(IF(COUNT(OtherIND!K16),(OtherIND!K16),""),"")</f>
        <v/>
      </c>
      <c r="K17" s="134" t="str">
        <f>_xlfn.IFERROR(IF(COUNT(OtherIND!L16),(OtherIND!L16),""),"")</f>
        <v/>
      </c>
      <c r="L17" s="134" t="str">
        <f>_xlfn.IFERROR(IF(COUNT(OtherIND!M16),(OtherIND!M16),""),"")</f>
        <v/>
      </c>
      <c r="M17" s="211" t="str">
        <f>+_xlfn.IFERROR(IF(COUNT(L17),ROUND(L17/'Shareholding Pattern'!$L$78*100,2),""),0)</f>
        <v/>
      </c>
      <c r="N17" s="269" t="str">
        <f>_xlfn.IFERROR(IF(COUNT(OtherIND!O16),(OtherIND!O16),""),"")</f>
        <v/>
      </c>
      <c r="O17" s="186" t="str">
        <f>_xlfn.IFERROR(IF(COUNT(OtherIND!P16),(OtherIND!P16),""),"")</f>
        <v/>
      </c>
      <c r="P17" s="335" t="str">
        <f>_xlfn.IFERROR(IF(COUNT(OtherIND!Q16),(OtherIND!Q16),""),"")</f>
        <v/>
      </c>
      <c r="Q17" s="211" t="str">
        <f>_xlfn.IFERROR(IF(COUNT(OtherIND!R16),(OtherIND!R16),""),0)</f>
        <v/>
      </c>
      <c r="R17" s="335" t="str">
        <f>_xlfn.IFERROR(IF(COUNT(OtherIND!S16),(OtherIND!S16),""),"")</f>
        <v/>
      </c>
      <c r="S17" s="335" t="str">
        <f>_xlfn.IFERROR(IF(COUNT(OtherIND!T16),(OtherIND!T16),""),"")</f>
        <v/>
      </c>
      <c r="T17" s="335" t="str">
        <f>_xlfn.IFERROR(IF(COUNT(OtherIND!U16),(OtherIND!U16),""),"")</f>
        <v/>
      </c>
      <c r="U17" s="135" t="str">
        <f>+_xlfn.IFERROR(IF(COUNT(L17,T17),ROUND(SUM(L17,T17)/SUM('Shareholding Pattern'!$L$78,'Shareholding Pattern'!$T$78)*100,2),""),0)</f>
        <v/>
      </c>
      <c r="V17" s="207" t="str">
        <f>_xlfn.IFERROR(IF(COUNT(OtherIND!W16),(OtherIND!W16),""),"")</f>
        <v/>
      </c>
      <c r="W17" s="219" t="str">
        <f t="shared" si="0"/>
        <v/>
      </c>
      <c r="X17" s="207" t="str">
        <f>_xlfn.IFERROR(IF(COUNT(OtherIND!Y16),(OtherIND!Y16),""),"")</f>
        <v/>
      </c>
      <c r="Y17" s="135" t="str">
        <f t="shared" si="1"/>
        <v/>
      </c>
      <c r="Z17" s="335" t="str">
        <f>_xlfn.IFERROR(IF(COUNT(OtherIND!AA16),(OtherIND!AA16),""),"")</f>
        <v/>
      </c>
      <c r="AA17" s="551"/>
      <c r="AB17" s="552"/>
      <c r="AC17" s="553"/>
      <c r="AH17" t="s">
        <v>286</v>
      </c>
      <c r="AR17" t="s">
        <v>169</v>
      </c>
      <c r="AX17" t="s">
        <v>286</v>
      </c>
      <c r="AZ17" t="s">
        <v>332</v>
      </c>
      <c r="BF17" t="s">
        <v>315</v>
      </c>
    </row>
    <row r="18" spans="5:58" ht="20.1" customHeight="1">
      <c r="E18" s="540" t="s">
        <v>35</v>
      </c>
      <c r="F18" s="540"/>
      <c r="G18" s="540"/>
      <c r="H18" s="64">
        <f>+_xlfn.IFERROR(IF(COUNT(H14:H17),ROUND(SUM(H14:H17),0),""),"")</f>
        <v>3</v>
      </c>
      <c r="I18" s="64">
        <f aca="true" t="shared" si="2" ref="I18:Z18">+_xlfn.IFERROR(IF(COUNT(I14:I17),ROUND(SUM(I14:I17),0),""),"")</f>
        <v>4620244</v>
      </c>
      <c r="J18" s="64" t="str">
        <f t="shared" si="2"/>
        <v/>
      </c>
      <c r="K18" s="4" t="str">
        <f t="shared" si="2"/>
        <v/>
      </c>
      <c r="L18" s="64">
        <f t="shared" si="2"/>
        <v>4620244</v>
      </c>
      <c r="M18" s="171">
        <f>+_xlfn.IFERROR(IF(COUNT(L18),ROUND(L18/'Shareholding Pattern'!$L$78*100,2),""),0)</f>
        <v>42.47</v>
      </c>
      <c r="N18" s="141">
        <f t="shared" si="2"/>
        <v>4620244</v>
      </c>
      <c r="O18" s="141" t="str">
        <f t="shared" si="2"/>
        <v/>
      </c>
      <c r="P18" s="64">
        <f t="shared" si="2"/>
        <v>4620244</v>
      </c>
      <c r="Q18" s="179">
        <f>_xlfn.IFERROR(IF(COUNT(P18),ROUND(P18/$P$79*100,2),""),0)</f>
        <v>42.47</v>
      </c>
      <c r="R18" s="64" t="str">
        <f t="shared" si="2"/>
        <v/>
      </c>
      <c r="S18" s="64" t="str">
        <f t="shared" si="2"/>
        <v/>
      </c>
      <c r="T18" s="64" t="str">
        <f t="shared" si="2"/>
        <v/>
      </c>
      <c r="U18" s="136">
        <f>+_xlfn.IFERROR(IF(COUNT(L18,T18),ROUND(SUM(L18,T18)/SUM('Shareholding Pattern'!$L$78,'Shareholding Pattern'!$T$78)*100,2),""),0)</f>
        <v>42.47</v>
      </c>
      <c r="V18" s="64" t="str">
        <f t="shared" si="2"/>
        <v/>
      </c>
      <c r="W18" s="183" t="str">
        <f>+_xlfn.IFERROR(IF(COUNT(V18),ROUND(SUM(V18)/SUM(L18)*100,2),""),0)</f>
        <v/>
      </c>
      <c r="X18" s="64" t="str">
        <f t="shared" si="2"/>
        <v/>
      </c>
      <c r="Y18" s="137" t="str">
        <f>+_xlfn.IFERROR(IF(COUNT(X18),ROUND(SUM(X18)/SUM(L18)*100,2),""),0)</f>
        <v/>
      </c>
      <c r="Z18" s="64">
        <f t="shared" si="2"/>
        <v>4620244</v>
      </c>
      <c r="AA18" s="554"/>
      <c r="AB18" s="555"/>
      <c r="AC18" s="556"/>
      <c r="AR18" t="s">
        <v>170</v>
      </c>
      <c r="AX18" t="s">
        <v>287</v>
      </c>
      <c r="AZ18" t="s">
        <v>200</v>
      </c>
      <c r="BF18" t="s">
        <v>306</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44"/>
      <c r="AA19" s="554"/>
      <c r="AB19" s="555"/>
      <c r="AC19" s="556"/>
      <c r="AX19" t="s">
        <v>39</v>
      </c>
      <c r="AZ19" t="s">
        <v>201</v>
      </c>
      <c r="BF19" t="s">
        <v>307</v>
      </c>
    </row>
    <row r="20" spans="5:58" ht="34.5" customHeight="1">
      <c r="E20" s="109" t="s">
        <v>26</v>
      </c>
      <c r="F20" s="232" t="s">
        <v>38</v>
      </c>
      <c r="H20" s="187" t="str">
        <f>_xlfn.IFERROR(IF(COUNT(Individuals!$AD$13),IF(Individuals!$AD$13=0,"0",Individuals!$AD$13),""),"")</f>
        <v/>
      </c>
      <c r="I20" s="187" t="str">
        <f>_xlfn.IFERROR(IF(COUNT(Individuals!H16),(Individuals!H16),""),"")</f>
        <v/>
      </c>
      <c r="J20" s="187" t="str">
        <f>_xlfn.IFERROR(IF(COUNT(Individuals!I16),(Individuals!I16),""),"")</f>
        <v/>
      </c>
      <c r="K20" s="114" t="str">
        <f>_xlfn.IFERROR(IF(COUNT(Individuals!J16),(Individuals!J16),""),"")</f>
        <v/>
      </c>
      <c r="L20" s="187" t="str">
        <f>_xlfn.IFERROR(IF(COUNT(Individuals!K16),(Individuals!K16),""),"")</f>
        <v/>
      </c>
      <c r="M20" s="170" t="str">
        <f>+_xlfn.IFERROR(IF(COUNT(L20),ROUND(L20/'Shareholding Pattern'!$L$78*100,2),""),0)</f>
        <v/>
      </c>
      <c r="N20" s="269" t="str">
        <f>_xlfn.IFERROR(IF(COUNT(Individuals!M16),(Individuals!M16),""),"")</f>
        <v/>
      </c>
      <c r="O20" s="186" t="str">
        <f>_xlfn.IFERROR(IF(COUNT(Individuals!N16),(Individuals!N16),""),"")</f>
        <v/>
      </c>
      <c r="P20" s="187" t="str">
        <f>_xlfn.IFERROR(IF(COUNT(Individuals!O16),(Individuals!O16),""),"")</f>
        <v/>
      </c>
      <c r="Q20" s="181" t="str">
        <f>_xlfn.IFERROR(IF(COUNT(Individuals!P16),(Individuals!P16),""),0)</f>
        <v/>
      </c>
      <c r="R20" s="187" t="str">
        <f>_xlfn.IFERROR(IF(COUNT(Individuals!Q16),(Individuals!Q16),""),"")</f>
        <v/>
      </c>
      <c r="S20" s="187" t="str">
        <f>_xlfn.IFERROR(IF(COUNT(Individuals!R16),(Individuals!R16),""),"")</f>
        <v/>
      </c>
      <c r="T20" s="187" t="str">
        <f>_xlfn.IFERROR(IF(COUNT(Individuals!S16),(Individuals!S16),""),"")</f>
        <v/>
      </c>
      <c r="U20" s="138" t="str">
        <f>+_xlfn.IFERROR(IF(COUNT(L20,T20),ROUND(SUM(L20,T20)/SUM('Shareholding Pattern'!$L$78,'Shareholding Pattern'!$T$78)*100,2),""),0)</f>
        <v/>
      </c>
      <c r="V20" s="207" t="str">
        <f>_xlfn.IFERROR(IF(COUNT(Individuals!U16),(Individuals!U16),""),"")</f>
        <v/>
      </c>
      <c r="W20" s="244" t="str">
        <f aca="true" t="shared" si="3" ref="W20:W25">+_xlfn.IFERROR(IF(COUNT(V20),ROUND(SUM(V20)/SUM(L20)*100,2),""),0)</f>
        <v/>
      </c>
      <c r="X20" s="207" t="str">
        <f>_xlfn.IFERROR(IF(COUNT(Individuals!W16),(Individuals!W16),""),"")</f>
        <v/>
      </c>
      <c r="Y20" s="138" t="str">
        <f aca="true" t="shared" si="4" ref="Y20:Y26">+_xlfn.IFERROR(IF(COUNT(X20),ROUND(SUM(X20)/SUM(L20)*100,2),""),0)</f>
        <v/>
      </c>
      <c r="Z20" s="187" t="str">
        <f>_xlfn.IFERROR(IF(COUNT(Individuals!Y16),(Individuals!Y16),""),"")</f>
        <v/>
      </c>
      <c r="AA20" s="551"/>
      <c r="AB20" s="552"/>
      <c r="AC20" s="553"/>
      <c r="AH20" t="s">
        <v>287</v>
      </c>
      <c r="AR20" t="s">
        <v>171</v>
      </c>
      <c r="AX20" t="s">
        <v>40</v>
      </c>
      <c r="AZ20" t="s">
        <v>203</v>
      </c>
      <c r="BF20" t="s">
        <v>317</v>
      </c>
    </row>
    <row r="21" spans="5:58" ht="20.1" customHeight="1">
      <c r="E21" s="109" t="s">
        <v>28</v>
      </c>
      <c r="F21" s="233" t="s">
        <v>39</v>
      </c>
      <c r="H21" s="188" t="str">
        <f>_xlfn.IFERROR(IF(COUNT(Government!$AD$13),IF(Government!$AD$13=0,"0",Government!$AD$13),""),"")</f>
        <v/>
      </c>
      <c r="I21" s="188" t="str">
        <f>_xlfn.IFERROR(IF(COUNT(Government!H16),(Government!H16),""),"")</f>
        <v/>
      </c>
      <c r="J21" s="188" t="str">
        <f>_xlfn.IFERROR(IF(COUNT(Government!I16),(Government!I16),""),"")</f>
        <v/>
      </c>
      <c r="K21" s="110" t="str">
        <f>_xlfn.IFERROR(IF(COUNT(Government!J16),(Government!J16),""),"")</f>
        <v/>
      </c>
      <c r="L21" s="188" t="str">
        <f>_xlfn.IFERROR(IF(COUNT(Government!K16),(Government!K16),""),"")</f>
        <v/>
      </c>
      <c r="M21" s="169" t="str">
        <f>+_xlfn.IFERROR(IF(COUNT(L21),ROUND(L21/'Shareholding Pattern'!$L$78*100,2),""),0)</f>
        <v/>
      </c>
      <c r="N21" s="269" t="str">
        <f>_xlfn.IFERROR(IF(COUNT(Government!M16),(Government!M16),""),"")</f>
        <v/>
      </c>
      <c r="O21" s="186" t="str">
        <f>_xlfn.IFERROR(IF(COUNT(Government!N16),(Government!N16),""),"")</f>
        <v/>
      </c>
      <c r="P21" s="188" t="str">
        <f>_xlfn.IFERROR(IF(COUNT(Government!O16),(Government!O16),""),"")</f>
        <v/>
      </c>
      <c r="Q21" s="178" t="str">
        <f>_xlfn.IFERROR(IF(COUNT(Government!P16),(Government!P16),""),0)</f>
        <v/>
      </c>
      <c r="R21" s="188" t="str">
        <f>_xlfn.IFERROR(IF(COUNT(Government!Q16),(Government!Q16),""),"")</f>
        <v/>
      </c>
      <c r="S21" s="188" t="str">
        <f>_xlfn.IFERROR(IF(COUNT(Government!R16),(Government!R16),""),"")</f>
        <v/>
      </c>
      <c r="T21" s="188" t="str">
        <f>_xlfn.IFERROR(IF(COUNT(Government!S16),(Government!S16),""),"")</f>
        <v/>
      </c>
      <c r="U21" s="133" t="str">
        <f>+_xlfn.IFERROR(IF(COUNT(L21,T21),ROUND(SUM(L21,T21)/SUM('Shareholding Pattern'!$L$78,'Shareholding Pattern'!$T$78)*100,2),""),0)</f>
        <v/>
      </c>
      <c r="V21" s="207" t="str">
        <f>_xlfn.IFERROR(IF(COUNT(Government!U16),(Government!U16),""),"")</f>
        <v/>
      </c>
      <c r="W21" s="182" t="str">
        <f t="shared" si="3"/>
        <v/>
      </c>
      <c r="X21" s="207" t="str">
        <f>_xlfn.IFERROR(IF(COUNT(Government!W16),(Government!W16),""),"")</f>
        <v/>
      </c>
      <c r="Y21" s="133" t="str">
        <f t="shared" si="4"/>
        <v/>
      </c>
      <c r="Z21" s="188" t="str">
        <f>_xlfn.IFERROR(IF(COUNT(Government!Y16),(Government!Y16),""),"")</f>
        <v/>
      </c>
      <c r="AA21" s="551"/>
      <c r="AB21" s="552"/>
      <c r="AC21" s="553"/>
      <c r="AH21" t="s">
        <v>39</v>
      </c>
      <c r="AR21" t="s">
        <v>172</v>
      </c>
      <c r="AX21" t="s">
        <v>288</v>
      </c>
      <c r="AZ21" t="s">
        <v>202</v>
      </c>
      <c r="BF21" t="s">
        <v>308</v>
      </c>
    </row>
    <row r="22" spans="5:58" ht="20.1" customHeight="1">
      <c r="E22" s="109" t="s">
        <v>30</v>
      </c>
      <c r="F22" s="233" t="s">
        <v>40</v>
      </c>
      <c r="H22" s="188" t="str">
        <f>_xlfn.IFERROR(IF(COUNT(Institutions!$AD$13),IF(Institutions!$AD$13=0,"0",Institutions!$AD$13),""),"")</f>
        <v/>
      </c>
      <c r="I22" s="188" t="str">
        <f>_xlfn.IFERROR(IF(COUNT(Institutions!H16),(Institutions!H16),""),"")</f>
        <v/>
      </c>
      <c r="J22" s="188" t="str">
        <f>_xlfn.IFERROR(IF(COUNT(Institutions!I16),(Institutions!I16),""),"")</f>
        <v/>
      </c>
      <c r="K22" s="110" t="str">
        <f>_xlfn.IFERROR(IF(COUNT(Institutions!J16),(Institutions!J16),""),"")</f>
        <v/>
      </c>
      <c r="L22" s="188" t="str">
        <f>_xlfn.IFERROR(IF(COUNT(Institutions!K16),(Institutions!K16),""),"")</f>
        <v/>
      </c>
      <c r="M22" s="169" t="str">
        <f>+_xlfn.IFERROR(IF(COUNT(L22),ROUND(L22/'Shareholding Pattern'!$L$78*100,2),""),0)</f>
        <v/>
      </c>
      <c r="N22" s="269" t="str">
        <f>_xlfn.IFERROR(IF(COUNT(Institutions!M16),(Institutions!M16),""),"")</f>
        <v/>
      </c>
      <c r="O22" s="186" t="str">
        <f>_xlfn.IFERROR(IF(COUNT(Institutions!N16),(Institutions!N16),""),"")</f>
        <v/>
      </c>
      <c r="P22" s="188" t="str">
        <f>_xlfn.IFERROR(IF(COUNT(Institutions!O16),(Institutions!O16),""),"")</f>
        <v/>
      </c>
      <c r="Q22" s="178" t="str">
        <f>_xlfn.IFERROR(IF(COUNT(Institutions!P16),(Institutions!P16),""),0)</f>
        <v/>
      </c>
      <c r="R22" s="188" t="str">
        <f>_xlfn.IFERROR(IF(COUNT(Institutions!Q16),(Institutions!Q16),""),"")</f>
        <v/>
      </c>
      <c r="S22" s="188" t="str">
        <f>_xlfn.IFERROR(IF(COUNT(Institutions!R16),(Institutions!R16),""),"")</f>
        <v/>
      </c>
      <c r="T22" s="188" t="str">
        <f>_xlfn.IFERROR(IF(COUNT(Institutions!S16),(Institutions!S16),""),"")</f>
        <v/>
      </c>
      <c r="U22" s="133" t="str">
        <f>+_xlfn.IFERROR(IF(COUNT(L22,T22),ROUND(SUM(L22,T22)/SUM('Shareholding Pattern'!$L$78,'Shareholding Pattern'!$T$78)*100,2),""),0)</f>
        <v/>
      </c>
      <c r="V22" s="207" t="str">
        <f>_xlfn.IFERROR(IF(COUNT(Institutions!U16),(Institutions!U16),""),"")</f>
        <v/>
      </c>
      <c r="W22" s="182" t="str">
        <f t="shared" si="3"/>
        <v/>
      </c>
      <c r="X22" s="207" t="str">
        <f>_xlfn.IFERROR(IF(COUNT(Institutions!W16),(Institutions!W16),""),"")</f>
        <v/>
      </c>
      <c r="Y22" s="133" t="str">
        <f t="shared" si="4"/>
        <v/>
      </c>
      <c r="Z22" s="188" t="str">
        <f>_xlfn.IFERROR(IF(COUNT(Institutions!Y16),(Institutions!Y16),""),"")</f>
        <v/>
      </c>
      <c r="AA22" s="551"/>
      <c r="AB22" s="552"/>
      <c r="AC22" s="553"/>
      <c r="AH22" t="s">
        <v>40</v>
      </c>
      <c r="AR22" t="s">
        <v>174</v>
      </c>
      <c r="AX22" t="s">
        <v>289</v>
      </c>
      <c r="AZ22" t="s">
        <v>204</v>
      </c>
      <c r="BF22" t="s">
        <v>318</v>
      </c>
    </row>
    <row r="23" spans="5:44" ht="20.1" customHeight="1">
      <c r="E23" s="109" t="s">
        <v>32</v>
      </c>
      <c r="F23" s="233" t="s">
        <v>41</v>
      </c>
      <c r="H23" s="188" t="str">
        <f>_xlfn.IFERROR(IF(COUNT(FPIPromoter!$AD$13),IF(FPIPromoter!$AD$13=0,"0",FPIPromoter!$AD$13),""),"")</f>
        <v/>
      </c>
      <c r="I23" s="188" t="str">
        <f>_xlfn.IFERROR(IF(COUNT(FPIPromoter!H16),(FPIPromoter!H16),""),"")</f>
        <v/>
      </c>
      <c r="J23" s="188" t="str">
        <f>_xlfn.IFERROR(IF(COUNT(FPIPromoter!I16),(FPIPromoter!I16),""),"")</f>
        <v/>
      </c>
      <c r="K23" s="110" t="str">
        <f>_xlfn.IFERROR(IF(COUNT(FPIPromoter!J16),(FPIPromoter!J16),""),"")</f>
        <v/>
      </c>
      <c r="L23" s="188" t="str">
        <f>_xlfn.IFERROR(IF(COUNT(FPIPromoter!K16),(FPIPromoter!K16),""),"")</f>
        <v/>
      </c>
      <c r="M23" s="169" t="str">
        <f>+_xlfn.IFERROR(IF(COUNT(L23),ROUND(L23/'Shareholding Pattern'!$L$78*100,2),""),0)</f>
        <v/>
      </c>
      <c r="N23" s="269" t="str">
        <f>_xlfn.IFERROR(IF(COUNT(FPIPromoter!M16),(FPIPromoter!M16),""),"")</f>
        <v/>
      </c>
      <c r="O23" s="186" t="str">
        <f>_xlfn.IFERROR(IF(COUNT(FPIPromoter!N16),(FPIPromoter!N16),""),"")</f>
        <v/>
      </c>
      <c r="P23" s="188" t="str">
        <f>_xlfn.IFERROR(IF(COUNT(FPIPromoter!O16),(FPIPromoter!O16),""),"")</f>
        <v/>
      </c>
      <c r="Q23" s="178" t="str">
        <f>_xlfn.IFERROR(IF(COUNT(FPIPromoter!P16),(FPIPromoter!P16),""),0)</f>
        <v/>
      </c>
      <c r="R23" s="188" t="str">
        <f>_xlfn.IFERROR(IF(COUNT(FPIPromoter!Q16),(FPIPromoter!Q16),""),"")</f>
        <v/>
      </c>
      <c r="S23" s="188" t="str">
        <f>_xlfn.IFERROR(IF(COUNT(FPIPromoter!R16),(FPIPromoter!R16),""),"")</f>
        <v/>
      </c>
      <c r="T23" s="188" t="str">
        <f>_xlfn.IFERROR(IF(COUNT(FPIPromoter!S16),(FPIPromoter!S16),""),"")</f>
        <v/>
      </c>
      <c r="U23" s="133" t="str">
        <f>+_xlfn.IFERROR(IF(COUNT(L23,T23),ROUND(SUM(L23,T23)/SUM('Shareholding Pattern'!$L$78,'Shareholding Pattern'!$T$78)*100,2),""),0)</f>
        <v/>
      </c>
      <c r="V23" s="207" t="str">
        <f>_xlfn.IFERROR(IF(COUNT(FPIPromoter!U16),(FPIPromoter!U16),""),"")</f>
        <v/>
      </c>
      <c r="W23" s="182" t="str">
        <f t="shared" si="3"/>
        <v/>
      </c>
      <c r="X23" s="207" t="str">
        <f>_xlfn.IFERROR(IF(COUNT(FPIPromoter!W16),(FPIPromoter!W16),""),"")</f>
        <v/>
      </c>
      <c r="Y23" s="133" t="str">
        <f t="shared" si="4"/>
        <v/>
      </c>
      <c r="Z23" s="188" t="str">
        <f>_xlfn.IFERROR(IF(COUNT(FPIPromoter!Y16),(FPIPromoter!Y16),""),"")</f>
        <v/>
      </c>
      <c r="AA23" s="551"/>
      <c r="AB23" s="552"/>
      <c r="AC23" s="553"/>
      <c r="AH23" t="s">
        <v>288</v>
      </c>
      <c r="AR23" t="s">
        <v>173</v>
      </c>
    </row>
    <row r="24" spans="5:44" ht="20.1" customHeight="1">
      <c r="E24" s="115" t="s">
        <v>42</v>
      </c>
      <c r="F24" s="235" t="s">
        <v>33</v>
      </c>
      <c r="H24" s="215" t="str">
        <f>_xlfn.IFERROR(IF(COUNT(OtherForeign!$AG$13),IF(OtherForeign!$AG$13=0,"0",OtherForeign!$AG$13),""),"")</f>
        <v/>
      </c>
      <c r="I24" s="215" t="str">
        <f>_xlfn.IFERROR(IF(COUNT(OtherForeign!J16),(OtherForeign!J16),""),"")</f>
        <v/>
      </c>
      <c r="J24" s="215" t="str">
        <f>_xlfn.IFERROR(IF(COUNT(OtherForeign!K16),(OtherForeign!K16),""),"")</f>
        <v/>
      </c>
      <c r="K24" s="116" t="str">
        <f>_xlfn.IFERROR(IF(COUNT(OtherForeign!L16),(OtherForeign!L16),""),"")</f>
        <v/>
      </c>
      <c r="L24" s="215" t="str">
        <f>_xlfn.IFERROR(IF(COUNT(OtherForeign!M16),(OtherForeign!M16),""),"")</f>
        <v/>
      </c>
      <c r="M24" s="211" t="str">
        <f>+_xlfn.IFERROR(IF(COUNT(L24),ROUND(L24/'Shareholding Pattern'!$L$78*100,2),""),0)</f>
        <v/>
      </c>
      <c r="N24" s="269" t="str">
        <f>_xlfn.IFERROR(IF(COUNT(OtherForeign!O16),(OtherForeign!O16),""),"")</f>
        <v/>
      </c>
      <c r="O24" s="186" t="str">
        <f>_xlfn.IFERROR(IF(COUNT(OtherForeign!P16),(OtherForeign!P16),""),"")</f>
        <v/>
      </c>
      <c r="P24" s="215" t="str">
        <f>_xlfn.IFERROR(IF(COUNT(OtherForeign!Q16),(OtherForeign!Q16),""),"")</f>
        <v/>
      </c>
      <c r="Q24" s="216" t="str">
        <f>_xlfn.IFERROR(IF(COUNT(OtherForeign!R16),(OtherForeign!R16),""),0)</f>
        <v/>
      </c>
      <c r="R24" s="215" t="str">
        <f>_xlfn.IFERROR(IF(COUNT(OtherForeign!S16),(OtherForeign!S16),""),"")</f>
        <v/>
      </c>
      <c r="S24" s="215" t="str">
        <f>_xlfn.IFERROR(IF(COUNT(OtherForeign!T16),(OtherForeign!T16),""),"")</f>
        <v/>
      </c>
      <c r="T24" s="215" t="str">
        <f>_xlfn.IFERROR(IF(COUNT(OtherForeign!U16),(OtherForeign!U16),""),"")</f>
        <v/>
      </c>
      <c r="U24" s="135" t="str">
        <f>+_xlfn.IFERROR(IF(COUNT(L24,T24),ROUND(SUM(L24,T24)/SUM('Shareholding Pattern'!$L$78,'Shareholding Pattern'!$T$78)*100,2),""),0)</f>
        <v/>
      </c>
      <c r="V24" s="207" t="str">
        <f>_xlfn.IFERROR(IF(COUNT(OtherForeign!W16),(OtherForeign!W16),""),"")</f>
        <v/>
      </c>
      <c r="W24" s="219" t="str">
        <f t="shared" si="3"/>
        <v/>
      </c>
      <c r="X24" s="207" t="str">
        <f>_xlfn.IFERROR(IF(COUNT(OtherForeign!Y16),(OtherForeign!Y16),""),"")</f>
        <v/>
      </c>
      <c r="Y24" s="135" t="str">
        <f t="shared" si="4"/>
        <v/>
      </c>
      <c r="Z24" s="215" t="str">
        <f>_xlfn.IFERROR(IF(COUNT(OtherForeign!AA16),(OtherForeign!AA16),""),"")</f>
        <v/>
      </c>
      <c r="AA24" s="551"/>
      <c r="AB24" s="552"/>
      <c r="AC24" s="553"/>
      <c r="AH24" t="s">
        <v>289</v>
      </c>
      <c r="AR24" t="s">
        <v>175</v>
      </c>
    </row>
    <row r="25" spans="5:44" ht="20.1" customHeight="1">
      <c r="E25" s="540" t="s">
        <v>43</v>
      </c>
      <c r="F25" s="540"/>
      <c r="G25" s="540"/>
      <c r="H25" s="158" t="str">
        <f>+_xlfn.IFERROR(IF(COUNT(H20:H24),ROUND(SUM(H20:H24),0),""),"")</f>
        <v/>
      </c>
      <c r="I25" s="158" t="str">
        <f aca="true" t="shared" si="5" ref="I25:Z25">+_xlfn.IFERROR(IF(COUNT(I20:I24),ROUND(SUM(I20:I24),0),""),"")</f>
        <v/>
      </c>
      <c r="J25" s="158" t="str">
        <f t="shared" si="5"/>
        <v/>
      </c>
      <c r="K25" s="156" t="str">
        <f t="shared" si="5"/>
        <v/>
      </c>
      <c r="L25" s="158" t="str">
        <f t="shared" si="5"/>
        <v/>
      </c>
      <c r="M25" s="171" t="str">
        <f>+_xlfn.IFERROR(IF(COUNT(L25),ROUND(L25/'Shareholding Pattern'!$L$78*100,2),""),0)</f>
        <v/>
      </c>
      <c r="N25" s="157" t="str">
        <f t="shared" si="5"/>
        <v/>
      </c>
      <c r="O25" s="157" t="str">
        <f t="shared" si="5"/>
        <v/>
      </c>
      <c r="P25" s="158" t="str">
        <f t="shared" si="5"/>
        <v/>
      </c>
      <c r="Q25" s="179" t="str">
        <f>_xlfn.IFERROR(IF(COUNT(P25),ROUND(P25/$P$79*100,2),""),0)</f>
        <v/>
      </c>
      <c r="R25" s="336" t="str">
        <f t="shared" si="5"/>
        <v/>
      </c>
      <c r="S25" s="336" t="str">
        <f t="shared" si="5"/>
        <v/>
      </c>
      <c r="T25" s="158" t="str">
        <f t="shared" si="5"/>
        <v/>
      </c>
      <c r="U25" s="136" t="str">
        <f>+_xlfn.IFERROR(IF(COUNT(L25,T25),ROUND(SUM(L25,T25)/SUM('Shareholding Pattern'!$L$78,'Shareholding Pattern'!$T$78)*100,2),""),0)</f>
        <v/>
      </c>
      <c r="V25" s="158" t="str">
        <f t="shared" si="5"/>
        <v/>
      </c>
      <c r="W25" s="183" t="str">
        <f t="shared" si="3"/>
        <v/>
      </c>
      <c r="X25" s="64" t="str">
        <f t="shared" si="5"/>
        <v/>
      </c>
      <c r="Y25" s="137" t="str">
        <f t="shared" si="4"/>
        <v/>
      </c>
      <c r="Z25" s="158" t="str">
        <f t="shared" si="5"/>
        <v/>
      </c>
      <c r="AA25" s="554"/>
      <c r="AB25" s="555"/>
      <c r="AC25" s="556"/>
      <c r="AR25" t="s">
        <v>176</v>
      </c>
    </row>
    <row r="26" spans="5:44" ht="36.75" customHeight="1">
      <c r="E26" s="541" t="s">
        <v>88</v>
      </c>
      <c r="F26" s="541"/>
      <c r="G26" s="541"/>
      <c r="H26" s="158">
        <f aca="true" t="shared" si="6" ref="H26:Z26">+_xlfn.IFERROR(IF(COUNT(H18,H25),ROUND(SUM(H18,H25),0),""),"")</f>
        <v>3</v>
      </c>
      <c r="I26" s="158">
        <f t="shared" si="6"/>
        <v>4620244</v>
      </c>
      <c r="J26" s="158" t="str">
        <f t="shared" si="6"/>
        <v/>
      </c>
      <c r="K26" s="156" t="str">
        <f t="shared" si="6"/>
        <v/>
      </c>
      <c r="L26" s="158">
        <f t="shared" si="6"/>
        <v>4620244</v>
      </c>
      <c r="M26" s="171">
        <f>+_xlfn.IFERROR(IF(COUNT(L26),ROUND(L26/'Shareholding Pattern'!$L$78*100,2),""),0)</f>
        <v>42.47</v>
      </c>
      <c r="N26" s="157">
        <f t="shared" si="6"/>
        <v>4620244</v>
      </c>
      <c r="O26" s="157" t="str">
        <f t="shared" si="6"/>
        <v/>
      </c>
      <c r="P26" s="158">
        <f t="shared" si="6"/>
        <v>4620244</v>
      </c>
      <c r="Q26" s="179">
        <f>_xlfn.IFERROR(IF(COUNT(P26),ROUND(P26/$P$79*100,2),""),0)</f>
        <v>42.47</v>
      </c>
      <c r="R26" s="336" t="str">
        <f t="shared" si="6"/>
        <v/>
      </c>
      <c r="S26" s="336" t="str">
        <f t="shared" si="6"/>
        <v/>
      </c>
      <c r="T26" s="158" t="str">
        <f t="shared" si="6"/>
        <v/>
      </c>
      <c r="U26" s="136">
        <f>+_xlfn.IFERROR(IF(COUNT(L26,T26),ROUND(SUM(L26,T26)/SUM('Shareholding Pattern'!$L$78,'Shareholding Pattern'!$T$78)*100,2),""),0)</f>
        <v>42.47</v>
      </c>
      <c r="V26" s="158" t="str">
        <f t="shared" si="6"/>
        <v/>
      </c>
      <c r="W26" s="183" t="str">
        <f>+_xlfn.IFERROR(IF(COUNT(V26),ROUND(SUM(V26)/SUM(L26)*100,2),""),0)</f>
        <v/>
      </c>
      <c r="X26" s="158" t="str">
        <f t="shared" si="6"/>
        <v/>
      </c>
      <c r="Y26" s="137" t="str">
        <f t="shared" si="4"/>
        <v/>
      </c>
      <c r="Z26" s="158">
        <f t="shared" si="6"/>
        <v>4620244</v>
      </c>
      <c r="AA26" s="590"/>
      <c r="AB26" s="591"/>
      <c r="AC26" s="592"/>
      <c r="AR26" t="s">
        <v>177</v>
      </c>
    </row>
    <row r="27" spans="5:25" ht="33" customHeight="1">
      <c r="E27" s="155"/>
      <c r="F27" s="230" t="s">
        <v>369</v>
      </c>
      <c r="M27"/>
      <c r="N27"/>
      <c r="O27"/>
      <c r="Q27"/>
      <c r="U27"/>
      <c r="V27"/>
      <c r="W27"/>
      <c r="X27"/>
      <c r="Y27"/>
    </row>
    <row r="28" spans="5:29" ht="31.5" customHeight="1">
      <c r="E28" s="117" t="s">
        <v>44</v>
      </c>
      <c r="F28" s="306" t="s">
        <v>45</v>
      </c>
      <c r="G28" s="307"/>
      <c r="H28" s="348" t="s">
        <v>449</v>
      </c>
      <c r="I28" s="337"/>
      <c r="J28" s="337"/>
      <c r="K28" s="307"/>
      <c r="L28" s="307"/>
      <c r="M28" s="307"/>
      <c r="N28" s="307"/>
      <c r="O28" s="307"/>
      <c r="P28" s="337"/>
      <c r="Q28" s="307"/>
      <c r="R28" s="337"/>
      <c r="S28" s="337"/>
      <c r="T28" s="337"/>
      <c r="U28" s="307"/>
      <c r="V28" s="307"/>
      <c r="W28" s="307"/>
      <c r="X28" s="307"/>
      <c r="Y28" s="307"/>
      <c r="Z28" s="403"/>
      <c r="AA28" s="403"/>
      <c r="AB28" s="403"/>
      <c r="AC28" s="345"/>
    </row>
    <row r="29" spans="5:29" ht="20.1" customHeight="1">
      <c r="E29" s="107" t="s">
        <v>24</v>
      </c>
      <c r="F29" s="599" t="s">
        <v>655</v>
      </c>
      <c r="G29" s="600"/>
      <c r="H29" s="600"/>
      <c r="I29" s="600"/>
      <c r="J29" s="600"/>
      <c r="K29" s="600"/>
      <c r="L29" s="600"/>
      <c r="M29" s="600"/>
      <c r="N29" s="600"/>
      <c r="O29" s="600"/>
      <c r="P29" s="600"/>
      <c r="Q29" s="600"/>
      <c r="R29" s="600"/>
      <c r="S29" s="600"/>
      <c r="T29" s="600"/>
      <c r="U29" s="600"/>
      <c r="V29" s="600"/>
      <c r="W29" s="600"/>
      <c r="X29" s="600"/>
      <c r="Y29" s="600"/>
      <c r="Z29" s="600"/>
      <c r="AA29" s="600"/>
      <c r="AB29" s="600"/>
      <c r="AC29" s="601"/>
    </row>
    <row r="30" spans="5:58" ht="20.1" customHeight="1">
      <c r="E30" s="109" t="s">
        <v>26</v>
      </c>
      <c r="F30" s="236" t="s">
        <v>46</v>
      </c>
      <c r="H30" s="277"/>
      <c r="I30" s="277"/>
      <c r="J30" s="277"/>
      <c r="K30" s="131"/>
      <c r="L30" s="212" t="str">
        <f>+_xlfn.IFERROR(IF(COUNT(I30:K30),ROUND(SUM(I30:K30),0),""),"")</f>
        <v/>
      </c>
      <c r="M30" s="213" t="str">
        <f>+_xlfn.IFERROR(IF(COUNT(L30),ROUND(L30/'Shareholding Pattern'!$L$78*100,2),""),"")</f>
        <v/>
      </c>
      <c r="N30" s="305"/>
      <c r="O30" s="131"/>
      <c r="P30" s="188" t="str">
        <f>+_xlfn.IFERROR(IF(COUNT(N30:O30),ROUND(SUM(N30:O30),0),""),"")</f>
        <v/>
      </c>
      <c r="Q30" s="178" t="str">
        <f>+_xlfn.IFERROR(IF(COUNT(P30),ROUND(P30/'Shareholding Pattern'!$P$79*100,2),""),"")</f>
        <v/>
      </c>
      <c r="R30" s="277"/>
      <c r="S30" s="277"/>
      <c r="T30" s="188" t="str">
        <f>+_xlfn.IFERROR(IF(COUNT(R30:S30),ROUND(SUM(R30:S30),0),""),"")</f>
        <v/>
      </c>
      <c r="U30" s="214" t="str">
        <f>+_xlfn.IFERROR(IF(COUNT(L30,T30),ROUND(SUM(L30,T30)/SUM('Shareholding Pattern'!$L$78,'Shareholding Pattern'!$T$78)*100,2),""),"")</f>
        <v/>
      </c>
      <c r="V30" s="131"/>
      <c r="W30" s="182" t="str">
        <f aca="true" t="shared" si="7" ref="W30:W48">+_xlfn.IFERROR(IF(COUNT(V30),ROUND(SUM(V30)/SUM(L30)*100,2),""),0)</f>
        <v/>
      </c>
      <c r="X30" s="570"/>
      <c r="Y30" s="571"/>
      <c r="Z30" s="277"/>
      <c r="AA30" s="277"/>
      <c r="AB30" s="277"/>
      <c r="AC30" s="277"/>
      <c r="AH30" t="s">
        <v>290</v>
      </c>
      <c r="AR30" t="s">
        <v>271</v>
      </c>
      <c r="AX30" t="s">
        <v>290</v>
      </c>
      <c r="AZ30" t="s">
        <v>205</v>
      </c>
      <c r="BF30" t="s">
        <v>319</v>
      </c>
    </row>
    <row r="31" spans="5:58" ht="20.1" customHeight="1">
      <c r="E31" s="109" t="s">
        <v>28</v>
      </c>
      <c r="F31" s="233" t="s">
        <v>47</v>
      </c>
      <c r="H31" s="277"/>
      <c r="I31" s="277"/>
      <c r="J31" s="277"/>
      <c r="K31" s="131"/>
      <c r="L31" s="188" t="str">
        <f aca="true" t="shared" si="8" ref="L31:L48">+_xlfn.IFERROR(IF(COUNT(I31:K31),ROUND(SUM(I31:K31),0),""),"")</f>
        <v/>
      </c>
      <c r="M31" s="213" t="str">
        <f>+_xlfn.IFERROR(IF(COUNT(L31),ROUND(L31/'Shareholding Pattern'!$L$78*100,2),""),"")</f>
        <v/>
      </c>
      <c r="N31" s="305"/>
      <c r="O31" s="131"/>
      <c r="P31" s="188" t="str">
        <f aca="true" t="shared" si="9" ref="P31:P48">+_xlfn.IFERROR(IF(COUNT(N31:O31),ROUND(SUM(N31:O31),0),""),"")</f>
        <v/>
      </c>
      <c r="Q31" s="178" t="str">
        <f>+_xlfn.IFERROR(IF(COUNT(P31),ROUND(P31/'Shareholding Pattern'!$P$79*100,2),""),"")</f>
        <v/>
      </c>
      <c r="R31" s="277"/>
      <c r="S31" s="277"/>
      <c r="T31" s="188" t="str">
        <f aca="true" t="shared" si="10" ref="T31:T48">+_xlfn.IFERROR(IF(COUNT(R31:S31),ROUND(SUM(R31:S31),0),""),"")</f>
        <v/>
      </c>
      <c r="U31" s="214" t="str">
        <f>+_xlfn.IFERROR(IF(COUNT(L31,T31),ROUND(SUM(L31,T31)/SUM('Shareholding Pattern'!$L$78,'Shareholding Pattern'!$T$78)*100,2),""),"")</f>
        <v/>
      </c>
      <c r="V31" s="131"/>
      <c r="W31" s="182" t="str">
        <f t="shared" si="7"/>
        <v/>
      </c>
      <c r="X31" s="572"/>
      <c r="Y31" s="573"/>
      <c r="Z31" s="277"/>
      <c r="AA31" s="277"/>
      <c r="AB31" s="277"/>
      <c r="AC31" s="277"/>
      <c r="AH31" t="s">
        <v>291</v>
      </c>
      <c r="AR31" t="s">
        <v>178</v>
      </c>
      <c r="AX31" t="s">
        <v>291</v>
      </c>
      <c r="AZ31" t="s">
        <v>206</v>
      </c>
      <c r="BF31" t="s">
        <v>309</v>
      </c>
    </row>
    <row r="32" spans="5:58" ht="20.1" customHeight="1">
      <c r="E32" s="109" t="s">
        <v>30</v>
      </c>
      <c r="F32" s="233" t="s">
        <v>48</v>
      </c>
      <c r="H32" s="277"/>
      <c r="I32" s="277"/>
      <c r="J32" s="277"/>
      <c r="K32" s="131"/>
      <c r="L32" s="188" t="str">
        <f t="shared" si="8"/>
        <v/>
      </c>
      <c r="M32" s="213" t="str">
        <f>+_xlfn.IFERROR(IF(COUNT(L32),ROUND(L32/'Shareholding Pattern'!$L$78*100,2),""),"")</f>
        <v/>
      </c>
      <c r="N32" s="305"/>
      <c r="O32" s="131"/>
      <c r="P32" s="188" t="str">
        <f t="shared" si="9"/>
        <v/>
      </c>
      <c r="Q32" s="178" t="str">
        <f>+_xlfn.IFERROR(IF(COUNT(P32),ROUND(P32/'Shareholding Pattern'!$P$79*100,2),""),"")</f>
        <v/>
      </c>
      <c r="R32" s="277"/>
      <c r="S32" s="277"/>
      <c r="T32" s="188" t="str">
        <f t="shared" si="10"/>
        <v/>
      </c>
      <c r="U32" s="214" t="str">
        <f>+_xlfn.IFERROR(IF(COUNT(L32,T32),ROUND(SUM(L32,T32)/SUM('Shareholding Pattern'!$L$78,'Shareholding Pattern'!$T$78)*100,2),""),"")</f>
        <v/>
      </c>
      <c r="V32" s="131"/>
      <c r="W32" s="182" t="str">
        <f t="shared" si="7"/>
        <v/>
      </c>
      <c r="X32" s="572"/>
      <c r="Y32" s="573"/>
      <c r="Z32" s="277"/>
      <c r="AA32" s="277"/>
      <c r="AB32" s="277"/>
      <c r="AC32" s="277"/>
      <c r="AH32" t="s">
        <v>799</v>
      </c>
      <c r="AR32" t="s">
        <v>179</v>
      </c>
      <c r="AX32" t="s">
        <v>799</v>
      </c>
      <c r="AZ32" t="s">
        <v>207</v>
      </c>
      <c r="BF32" t="s">
        <v>310</v>
      </c>
    </row>
    <row r="33" spans="5:58" ht="20.1" customHeight="1">
      <c r="E33" s="109" t="s">
        <v>32</v>
      </c>
      <c r="F33" s="233" t="s">
        <v>285</v>
      </c>
      <c r="H33" s="277"/>
      <c r="I33" s="277"/>
      <c r="J33" s="277"/>
      <c r="K33" s="131"/>
      <c r="L33" s="188" t="str">
        <f t="shared" si="8"/>
        <v/>
      </c>
      <c r="M33" s="213" t="str">
        <f>+_xlfn.IFERROR(IF(COUNT(L33),ROUND(L33/'Shareholding Pattern'!$L$78*100,2),""),"")</f>
        <v/>
      </c>
      <c r="N33" s="305"/>
      <c r="O33" s="131"/>
      <c r="P33" s="188" t="str">
        <f t="shared" si="9"/>
        <v/>
      </c>
      <c r="Q33" s="178" t="str">
        <f>+_xlfn.IFERROR(IF(COUNT(P33),ROUND(P33/'Shareholding Pattern'!$P$79*100,2),""),"")</f>
        <v/>
      </c>
      <c r="R33" s="277"/>
      <c r="S33" s="277"/>
      <c r="T33" s="188" t="str">
        <f t="shared" si="10"/>
        <v/>
      </c>
      <c r="U33" s="214" t="str">
        <f>+_xlfn.IFERROR(IF(COUNT(L33,T33),ROUND(SUM(L33,T33)/SUM('Shareholding Pattern'!$L$78,'Shareholding Pattern'!$T$78)*100,2),""),"")</f>
        <v/>
      </c>
      <c r="V33" s="131"/>
      <c r="W33" s="182" t="str">
        <f t="shared" si="7"/>
        <v/>
      </c>
      <c r="X33" s="572"/>
      <c r="Y33" s="573"/>
      <c r="Z33" s="277"/>
      <c r="AA33" s="277"/>
      <c r="AB33" s="277"/>
      <c r="AC33" s="277"/>
      <c r="AH33" t="s">
        <v>294</v>
      </c>
      <c r="AR33" t="s">
        <v>719</v>
      </c>
      <c r="AX33" t="s">
        <v>294</v>
      </c>
      <c r="AZ33" t="s">
        <v>745</v>
      </c>
      <c r="BF33" t="s">
        <v>744</v>
      </c>
    </row>
    <row r="34" spans="5:58" ht="20.1" customHeight="1">
      <c r="E34" s="109" t="s">
        <v>42</v>
      </c>
      <c r="F34" s="233" t="s">
        <v>52</v>
      </c>
      <c r="H34" s="277"/>
      <c r="I34" s="277"/>
      <c r="J34" s="277"/>
      <c r="K34" s="131"/>
      <c r="L34" s="188" t="str">
        <f t="shared" si="8"/>
        <v/>
      </c>
      <c r="M34" s="213" t="str">
        <f>+_xlfn.IFERROR(IF(COUNT(L34),ROUND(L34/'Shareholding Pattern'!$L$78*100,2),""),"")</f>
        <v/>
      </c>
      <c r="N34" s="305"/>
      <c r="O34" s="131"/>
      <c r="P34" s="188" t="str">
        <f t="shared" si="9"/>
        <v/>
      </c>
      <c r="Q34" s="178" t="str">
        <f>+_xlfn.IFERROR(IF(COUNT(P34),ROUND(P34/'Shareholding Pattern'!$P$79*100,2),""),"")</f>
        <v/>
      </c>
      <c r="R34" s="277"/>
      <c r="S34" s="277"/>
      <c r="T34" s="188" t="str">
        <f t="shared" si="10"/>
        <v/>
      </c>
      <c r="U34" s="214" t="str">
        <f>+_xlfn.IFERROR(IF(COUNT(L34,T34),ROUND(SUM(L34,T34)/SUM('Shareholding Pattern'!$L$78,'Shareholding Pattern'!$T$78)*100,2),""),"")</f>
        <v/>
      </c>
      <c r="V34" s="131"/>
      <c r="W34" s="182" t="str">
        <f t="shared" si="7"/>
        <v/>
      </c>
      <c r="X34" s="572"/>
      <c r="Y34" s="573"/>
      <c r="Z34" s="277"/>
      <c r="AA34" s="277"/>
      <c r="AB34" s="277"/>
      <c r="AC34" s="277"/>
      <c r="AH34" t="s">
        <v>295</v>
      </c>
      <c r="AR34" t="s">
        <v>181</v>
      </c>
      <c r="AX34" t="s">
        <v>295</v>
      </c>
      <c r="AZ34" t="s">
        <v>209</v>
      </c>
      <c r="BF34" t="s">
        <v>312</v>
      </c>
    </row>
    <row r="35" spans="5:58" ht="20.1" customHeight="1">
      <c r="E35" s="109" t="s">
        <v>50</v>
      </c>
      <c r="F35" s="233" t="s">
        <v>54</v>
      </c>
      <c r="H35" s="277"/>
      <c r="I35" s="277"/>
      <c r="J35" s="277"/>
      <c r="K35" s="131"/>
      <c r="L35" s="188" t="str">
        <f t="shared" si="8"/>
        <v/>
      </c>
      <c r="M35" s="213" t="str">
        <f>+_xlfn.IFERROR(IF(COUNT(L35),ROUND(L35/'Shareholding Pattern'!$L$78*100,2),""),"")</f>
        <v/>
      </c>
      <c r="N35" s="305"/>
      <c r="O35" s="131"/>
      <c r="P35" s="188" t="str">
        <f t="shared" si="9"/>
        <v/>
      </c>
      <c r="Q35" s="178" t="str">
        <f>+_xlfn.IFERROR(IF(COUNT(P35),ROUND(P35/'Shareholding Pattern'!$P$79*100,2),""),"")</f>
        <v/>
      </c>
      <c r="R35" s="277"/>
      <c r="S35" s="277"/>
      <c r="T35" s="188" t="str">
        <f t="shared" si="10"/>
        <v/>
      </c>
      <c r="U35" s="214" t="str">
        <f>+_xlfn.IFERROR(IF(COUNT(L35,T35),ROUND(SUM(L35,T35)/SUM('Shareholding Pattern'!$L$78,'Shareholding Pattern'!$T$78)*100,2),""),"")</f>
        <v/>
      </c>
      <c r="V35" s="131"/>
      <c r="W35" s="182" t="str">
        <f t="shared" si="7"/>
        <v/>
      </c>
      <c r="X35" s="572"/>
      <c r="Y35" s="573"/>
      <c r="Z35" s="277"/>
      <c r="AA35" s="277"/>
      <c r="AB35" s="277"/>
      <c r="AC35" s="277"/>
      <c r="AH35" t="s">
        <v>296</v>
      </c>
      <c r="AR35" t="s">
        <v>182</v>
      </c>
      <c r="AX35" t="s">
        <v>296</v>
      </c>
      <c r="AZ35" t="s">
        <v>210</v>
      </c>
      <c r="BF35" t="s">
        <v>313</v>
      </c>
    </row>
    <row r="36" spans="5:58" ht="20.1" customHeight="1">
      <c r="E36" s="109" t="s">
        <v>51</v>
      </c>
      <c r="F36" s="381" t="s">
        <v>652</v>
      </c>
      <c r="H36" s="277"/>
      <c r="I36" s="277"/>
      <c r="J36" s="277"/>
      <c r="K36" s="131"/>
      <c r="L36" s="188" t="str">
        <f t="shared" si="8"/>
        <v/>
      </c>
      <c r="M36" s="213" t="str">
        <f>+_xlfn.IFERROR(IF(COUNT(L36),ROUND(L36/'Shareholding Pattern'!$L$78*100,2),""),"")</f>
        <v/>
      </c>
      <c r="N36" s="305"/>
      <c r="O36" s="131"/>
      <c r="P36" s="188" t="str">
        <f t="shared" si="9"/>
        <v/>
      </c>
      <c r="Q36" s="178" t="str">
        <f>+_xlfn.IFERROR(IF(COUNT(P36),ROUND(P36/'Shareholding Pattern'!$P$79*100,2),""),"")</f>
        <v/>
      </c>
      <c r="R36" s="277"/>
      <c r="S36" s="277"/>
      <c r="T36" s="188" t="str">
        <f t="shared" si="10"/>
        <v/>
      </c>
      <c r="U36" s="214" t="str">
        <f>+_xlfn.IFERROR(IF(COUNT(L36,T36),ROUND(SUM(L36,T36)/SUM('Shareholding Pattern'!$L$78,'Shareholding Pattern'!$T$78)*100,2),""),"")</f>
        <v/>
      </c>
      <c r="V36" s="131"/>
      <c r="W36" s="182" t="str">
        <f t="shared" si="7"/>
        <v/>
      </c>
      <c r="X36" s="572"/>
      <c r="Y36" s="573"/>
      <c r="Z36" s="277"/>
      <c r="AA36" s="277"/>
      <c r="AB36" s="277"/>
      <c r="AC36" s="277"/>
      <c r="AH36" t="s">
        <v>826</v>
      </c>
      <c r="AR36" t="s">
        <v>720</v>
      </c>
      <c r="AX36" t="s">
        <v>826</v>
      </c>
      <c r="AZ36" t="s">
        <v>747</v>
      </c>
      <c r="BF36" t="s">
        <v>746</v>
      </c>
    </row>
    <row r="37" spans="5:58" ht="20.1" customHeight="1">
      <c r="E37" s="109" t="s">
        <v>53</v>
      </c>
      <c r="F37" s="387" t="s">
        <v>653</v>
      </c>
      <c r="H37" s="277"/>
      <c r="I37" s="277"/>
      <c r="J37" s="277"/>
      <c r="K37" s="131"/>
      <c r="L37" s="188" t="str">
        <f t="shared" si="8"/>
        <v/>
      </c>
      <c r="M37" s="213" t="str">
        <f>+_xlfn.IFERROR(IF(COUNT(L37),ROUND(L37/'Shareholding Pattern'!$L$78*100,2),""),"")</f>
        <v/>
      </c>
      <c r="N37" s="305"/>
      <c r="O37" s="131"/>
      <c r="P37" s="188" t="str">
        <f t="shared" si="9"/>
        <v/>
      </c>
      <c r="Q37" s="178" t="str">
        <f>+_xlfn.IFERROR(IF(COUNT(P37),ROUND(P37/'Shareholding Pattern'!$P$79*100,2),""),"")</f>
        <v/>
      </c>
      <c r="R37" s="277"/>
      <c r="S37" s="277"/>
      <c r="T37" s="188" t="str">
        <f t="shared" si="10"/>
        <v/>
      </c>
      <c r="U37" s="214" t="str">
        <f>+_xlfn.IFERROR(IF(COUNT(L37,T37),ROUND(SUM(L37,T37)/SUM('Shareholding Pattern'!$L$78,'Shareholding Pattern'!$T$78)*100,2),""),"")</f>
        <v/>
      </c>
      <c r="V37" s="131"/>
      <c r="W37" s="182" t="str">
        <f t="shared" si="7"/>
        <v/>
      </c>
      <c r="X37" s="572"/>
      <c r="Y37" s="573"/>
      <c r="Z37" s="277"/>
      <c r="AA37" s="277"/>
      <c r="AB37" s="277"/>
      <c r="AC37" s="277"/>
      <c r="AH37" t="s">
        <v>827</v>
      </c>
      <c r="AR37" t="s">
        <v>721</v>
      </c>
      <c r="AX37" t="s">
        <v>827</v>
      </c>
      <c r="AZ37" t="s">
        <v>749</v>
      </c>
      <c r="BF37" t="s">
        <v>748</v>
      </c>
    </row>
    <row r="38" spans="5:58" ht="20.1" customHeight="1">
      <c r="E38" s="376" t="s">
        <v>55</v>
      </c>
      <c r="F38" s="233" t="s">
        <v>62</v>
      </c>
      <c r="H38" s="277"/>
      <c r="I38" s="277"/>
      <c r="J38" s="277"/>
      <c r="K38" s="131"/>
      <c r="L38" s="188" t="str">
        <f t="shared" si="8"/>
        <v/>
      </c>
      <c r="M38" s="213" t="str">
        <f>+_xlfn.IFERROR(IF(COUNT(L38),ROUND(L38/'Shareholding Pattern'!$L$78*100,2),""),"")</f>
        <v/>
      </c>
      <c r="N38" s="305"/>
      <c r="O38" s="131"/>
      <c r="P38" s="188" t="str">
        <f t="shared" si="9"/>
        <v/>
      </c>
      <c r="Q38" s="178" t="str">
        <f>+_xlfn.IFERROR(IF(COUNT(P38),ROUND(P38/'Shareholding Pattern'!$P$79*100,2),""),"")</f>
        <v/>
      </c>
      <c r="R38" s="277"/>
      <c r="S38" s="277"/>
      <c r="T38" s="188" t="str">
        <f t="shared" si="10"/>
        <v/>
      </c>
      <c r="U38" s="214" t="str">
        <f>+_xlfn.IFERROR(IF(COUNT(L38,T38),ROUND(SUM(L38,T38)/SUM('Shareholding Pattern'!$L$78,'Shareholding Pattern'!$T$78)*100,2),""),"")</f>
        <v/>
      </c>
      <c r="V38" s="131"/>
      <c r="W38" s="182" t="str">
        <f t="shared" si="7"/>
        <v/>
      </c>
      <c r="X38" s="572"/>
      <c r="Y38" s="573"/>
      <c r="Z38" s="277"/>
      <c r="AA38" s="277"/>
      <c r="AB38" s="277"/>
      <c r="AC38" s="277"/>
      <c r="AH38" t="s">
        <v>197</v>
      </c>
      <c r="AR38" t="s">
        <v>183</v>
      </c>
      <c r="AX38" t="s">
        <v>197</v>
      </c>
      <c r="AZ38" t="s">
        <v>331</v>
      </c>
      <c r="BF38" t="s">
        <v>314</v>
      </c>
    </row>
    <row r="39" spans="5:58" ht="20.1" customHeight="1">
      <c r="E39" s="109" t="s">
        <v>670</v>
      </c>
      <c r="F39" s="388" t="s">
        <v>654</v>
      </c>
      <c r="H39" s="277"/>
      <c r="I39" s="277"/>
      <c r="J39" s="277"/>
      <c r="K39" s="131"/>
      <c r="L39" s="188" t="str">
        <f t="shared" si="8"/>
        <v/>
      </c>
      <c r="M39" s="213" t="str">
        <f>+_xlfn.IFERROR(IF(COUNT(L39),ROUND(L39/'Shareholding Pattern'!$L$78*100,2),""),"")</f>
        <v/>
      </c>
      <c r="N39" s="305"/>
      <c r="O39" s="131"/>
      <c r="P39" s="188" t="str">
        <f t="shared" si="9"/>
        <v/>
      </c>
      <c r="Q39" s="178" t="str">
        <f>+_xlfn.IFERROR(IF(COUNT(P39),ROUND(P39/'Shareholding Pattern'!$P$79*100,2),""),"")</f>
        <v/>
      </c>
      <c r="R39" s="277"/>
      <c r="S39" s="277"/>
      <c r="T39" s="188" t="str">
        <f t="shared" si="10"/>
        <v/>
      </c>
      <c r="U39" s="214" t="str">
        <f>+_xlfn.IFERROR(IF(COUNT(L39,T39),ROUND(SUM(L39,T39)/SUM('Shareholding Pattern'!$L$78,'Shareholding Pattern'!$T$78)*100,2),""),"")</f>
        <v/>
      </c>
      <c r="V39" s="131"/>
      <c r="W39" s="182" t="str">
        <f t="shared" si="7"/>
        <v/>
      </c>
      <c r="X39" s="572"/>
      <c r="Y39" s="573"/>
      <c r="Z39" s="277"/>
      <c r="AA39" s="277"/>
      <c r="AB39" s="277"/>
      <c r="AC39" s="277"/>
      <c r="AH39" t="s">
        <v>654</v>
      </c>
      <c r="AR39" t="s">
        <v>722</v>
      </c>
      <c r="AX39" t="s">
        <v>654</v>
      </c>
      <c r="AZ39" t="s">
        <v>752</v>
      </c>
      <c r="BF39" t="s">
        <v>750</v>
      </c>
    </row>
    <row r="40" spans="5:58" ht="20.1" customHeight="1">
      <c r="E40" s="115" t="s">
        <v>671</v>
      </c>
      <c r="F40" s="235" t="s">
        <v>33</v>
      </c>
      <c r="H40" s="277"/>
      <c r="I40" s="277"/>
      <c r="J40" s="277"/>
      <c r="K40" s="131"/>
      <c r="L40" s="188" t="str">
        <f t="shared" si="8"/>
        <v/>
      </c>
      <c r="M40" s="213" t="str">
        <f>+_xlfn.IFERROR(IF(COUNT(L40),ROUND(L40/'Shareholding Pattern'!$L$78*100,2),""),"")</f>
        <v/>
      </c>
      <c r="N40" s="305"/>
      <c r="O40" s="131"/>
      <c r="P40" s="188" t="str">
        <f t="shared" si="9"/>
        <v/>
      </c>
      <c r="Q40" s="178" t="str">
        <f>+_xlfn.IFERROR(IF(COUNT(P40),ROUND(P40/'Shareholding Pattern'!$P$79*100,2),""),"")</f>
        <v/>
      </c>
      <c r="R40" s="277"/>
      <c r="S40" s="277"/>
      <c r="T40" s="188" t="str">
        <f t="shared" si="10"/>
        <v/>
      </c>
      <c r="U40" s="214" t="str">
        <f>+_xlfn.IFERROR(IF(COUNT(L40,T40),ROUND(SUM(L40,T40)/SUM('Shareholding Pattern'!$L$78,'Shareholding Pattern'!$T$78)*100,2),""),"")</f>
        <v/>
      </c>
      <c r="V40" s="131"/>
      <c r="W40" s="182" t="str">
        <f t="shared" si="7"/>
        <v/>
      </c>
      <c r="X40" s="572"/>
      <c r="Y40" s="573"/>
      <c r="Z40" s="277"/>
      <c r="AA40" s="277"/>
      <c r="AB40" s="277"/>
      <c r="AC40" s="277"/>
      <c r="AH40" t="s">
        <v>297</v>
      </c>
      <c r="AR40" t="s">
        <v>723</v>
      </c>
      <c r="AX40" t="s">
        <v>297</v>
      </c>
      <c r="AZ40" t="s">
        <v>753</v>
      </c>
      <c r="BF40" t="s">
        <v>751</v>
      </c>
    </row>
    <row r="41" spans="5:44" ht="20.1" customHeight="1">
      <c r="E41" s="540" t="s">
        <v>56</v>
      </c>
      <c r="F41" s="540"/>
      <c r="G41" s="540"/>
      <c r="H41" s="64" t="str">
        <f>+_xlfn.IFERROR(IF(COUNT(H30:H40),ROUND(SUM(H30:H40),0),""),"")</f>
        <v/>
      </c>
      <c r="I41" s="64" t="str">
        <f aca="true" t="shared" si="11" ref="I41:K41">+_xlfn.IFERROR(IF(COUNT(I30:I40),ROUND(SUM(I30:I40),0),""),"")</f>
        <v/>
      </c>
      <c r="J41" s="64" t="str">
        <f t="shared" si="11"/>
        <v/>
      </c>
      <c r="K41" s="64" t="str">
        <f t="shared" si="11"/>
        <v/>
      </c>
      <c r="L41" s="64" t="str">
        <f>+_xlfn.IFERROR(IF(COUNT(I41:K41),ROUND(SUM(I41:K41),0),""),"")</f>
        <v/>
      </c>
      <c r="M41" s="172" t="str">
        <f>+_xlfn.IFERROR(IF(COUNT(L41),ROUND(L41/'Shareholding Pattern'!$L$78*100,2),""),"")</f>
        <v/>
      </c>
      <c r="N41" s="64" t="str">
        <f>+_xlfn.IFERROR(IF(COUNT(N30:N40),ROUND(SUM(N30:N40),0),""),"")</f>
        <v/>
      </c>
      <c r="O41" s="64" t="str">
        <f>+_xlfn.IFERROR(IF(COUNT(O30:O40),ROUND(SUM(O30:O40),0),""),"")</f>
        <v/>
      </c>
      <c r="P41" s="189" t="str">
        <f>+_xlfn.IFERROR(IF(COUNT(N41:O41),ROUND(SUM(N41:O41),0),""),"")</f>
        <v/>
      </c>
      <c r="Q41" s="179" t="str">
        <f>+_xlfn.IFERROR(IF(COUNT(P41),ROUND(P41/'Shareholding Pattern'!$P$79*100,2),""),"")</f>
        <v/>
      </c>
      <c r="R41" s="64" t="str">
        <f>+_xlfn.IFERROR(IF(COUNT(R30:R40),ROUND(SUM(R30:R40),0),""),"")</f>
        <v/>
      </c>
      <c r="S41" s="64" t="str">
        <f>+_xlfn.IFERROR(IF(COUNT(S30:S40),ROUND(SUM(S30:S40),0),""),"")</f>
        <v/>
      </c>
      <c r="T41" s="189" t="str">
        <f>+_xlfn.IFERROR(IF(COUNT(R41:S41),ROUND(SUM(R41:S41),0),""),"")</f>
        <v/>
      </c>
      <c r="U41" s="159" t="str">
        <f>+_xlfn.IFERROR(IF(COUNT(L41,T41),ROUND(SUM(L41,T41)/SUM('Shareholding Pattern'!$L$78,'Shareholding Pattern'!$T$78)*100,2),""),"")</f>
        <v/>
      </c>
      <c r="V41" s="64" t="str">
        <f>+_xlfn.IFERROR(IF(COUNT(V30:V40),ROUND(SUM(V30:V40),0),""),"")</f>
        <v/>
      </c>
      <c r="W41" s="184" t="str">
        <f>+_xlfn.IFERROR(IF(COUNT(V41),ROUND(SUM(V41)/SUM(L41)*100,2),""),0)</f>
        <v/>
      </c>
      <c r="X41" s="574"/>
      <c r="Y41" s="575"/>
      <c r="Z41" s="64" t="str">
        <f>+_xlfn.IFERROR(IF(COUNT(Z30:Z40),ROUND(SUM(Z30:Z40),0),""),"")</f>
        <v/>
      </c>
      <c r="AA41" s="64" t="str">
        <f aca="true" t="shared" si="12" ref="AA41:AC41">+_xlfn.IFERROR(IF(COUNT(AA30:AA40),ROUND(SUM(AA30:AA40),0),""),"")</f>
        <v/>
      </c>
      <c r="AB41" s="64" t="str">
        <f t="shared" si="12"/>
        <v/>
      </c>
      <c r="AC41" s="64" t="str">
        <f t="shared" si="12"/>
        <v/>
      </c>
      <c r="AR41" t="s">
        <v>805</v>
      </c>
    </row>
    <row r="42" spans="5:29" ht="20.1" customHeight="1">
      <c r="E42" s="107" t="s">
        <v>36</v>
      </c>
      <c r="F42" s="543" t="s">
        <v>656</v>
      </c>
      <c r="G42" s="544"/>
      <c r="H42" s="544"/>
      <c r="I42" s="544"/>
      <c r="J42" s="544"/>
      <c r="K42" s="544"/>
      <c r="L42" s="544"/>
      <c r="M42" s="544"/>
      <c r="N42" s="544"/>
      <c r="O42" s="544"/>
      <c r="P42" s="544"/>
      <c r="Q42" s="544"/>
      <c r="R42" s="544"/>
      <c r="S42" s="544"/>
      <c r="T42" s="544"/>
      <c r="U42" s="544"/>
      <c r="V42" s="544"/>
      <c r="W42" s="544"/>
      <c r="X42" s="544"/>
      <c r="Y42" s="544"/>
      <c r="Z42" s="544"/>
      <c r="AA42" s="544"/>
      <c r="AB42" s="544"/>
      <c r="AC42" s="545"/>
    </row>
    <row r="43" spans="5:58" ht="20.1" customHeight="1">
      <c r="E43" s="109" t="s">
        <v>26</v>
      </c>
      <c r="F43" s="389" t="s">
        <v>657</v>
      </c>
      <c r="H43" s="277"/>
      <c r="I43" s="277"/>
      <c r="J43" s="277"/>
      <c r="K43" s="131"/>
      <c r="L43" s="188" t="str">
        <f t="shared" si="8"/>
        <v/>
      </c>
      <c r="M43" s="213" t="str">
        <f>+_xlfn.IFERROR(IF(COUNT(L43),ROUND(L43/'Shareholding Pattern'!$L$78*100,2),""),"")</f>
        <v/>
      </c>
      <c r="N43" s="305"/>
      <c r="O43" s="131"/>
      <c r="P43" s="188" t="str">
        <f t="shared" si="9"/>
        <v/>
      </c>
      <c r="Q43" s="178" t="str">
        <f>+_xlfn.IFERROR(IF(COUNT(P43),ROUND(P43/'Shareholding Pattern'!$P$79*100,2),""),"")</f>
        <v/>
      </c>
      <c r="R43" s="277"/>
      <c r="S43" s="277"/>
      <c r="T43" s="188" t="str">
        <f>+_xlfn.IFERROR(IF(COUNT(R43,S43),ROUND(SUM(R43,S43),0),""),"")</f>
        <v/>
      </c>
      <c r="U43" s="214" t="str">
        <f>+_xlfn.IFERROR(IF(COUNT(L43,T43),ROUND(SUM(L43,T43)/SUM('Shareholding Pattern'!$L$78,'Shareholding Pattern'!$T$78)*100,2),""),"")</f>
        <v/>
      </c>
      <c r="V43" s="131"/>
      <c r="W43" s="182" t="str">
        <f t="shared" si="7"/>
        <v/>
      </c>
      <c r="X43" s="570"/>
      <c r="Y43" s="571"/>
      <c r="Z43" s="277"/>
      <c r="AA43" s="277"/>
      <c r="AB43" s="277"/>
      <c r="AC43" s="277"/>
      <c r="AH43" t="s">
        <v>657</v>
      </c>
      <c r="AR43" t="s">
        <v>724</v>
      </c>
      <c r="AX43" t="s">
        <v>657</v>
      </c>
      <c r="AZ43" t="s">
        <v>755</v>
      </c>
      <c r="BF43" t="s">
        <v>754</v>
      </c>
    </row>
    <row r="44" spans="5:58" ht="20.1" customHeight="1">
      <c r="E44" s="109" t="s">
        <v>28</v>
      </c>
      <c r="F44" s="233" t="s">
        <v>49</v>
      </c>
      <c r="H44" s="277"/>
      <c r="I44" s="277"/>
      <c r="J44" s="277"/>
      <c r="K44" s="131"/>
      <c r="L44" s="188" t="str">
        <f t="shared" si="8"/>
        <v/>
      </c>
      <c r="M44" s="213" t="str">
        <f>+_xlfn.IFERROR(IF(COUNT(L44),ROUND(L44/'Shareholding Pattern'!$L$78*100,2),""),"")</f>
        <v/>
      </c>
      <c r="N44" s="305"/>
      <c r="O44" s="131"/>
      <c r="P44" s="188" t="str">
        <f t="shared" si="9"/>
        <v/>
      </c>
      <c r="Q44" s="178" t="str">
        <f>+_xlfn.IFERROR(IF(COUNT(P44),ROUND(P44/'Shareholding Pattern'!$P$79*100,2),""),"")</f>
        <v/>
      </c>
      <c r="R44" s="277"/>
      <c r="S44" s="277"/>
      <c r="T44" s="188" t="str">
        <f aca="true" t="shared" si="13" ref="T44:T47">+_xlfn.IFERROR(IF(COUNT(R44,S44),ROUND(SUM(R44,S44),0),""),"")</f>
        <v/>
      </c>
      <c r="U44" s="214" t="str">
        <f>+_xlfn.IFERROR(IF(COUNT(L44,T44),ROUND(SUM(L44,T44)/SUM('Shareholding Pattern'!$L$78,'Shareholding Pattern'!$T$78)*100,2),""),"")</f>
        <v/>
      </c>
      <c r="V44" s="131"/>
      <c r="W44" s="182" t="str">
        <f t="shared" si="7"/>
        <v/>
      </c>
      <c r="X44" s="572"/>
      <c r="Y44" s="573"/>
      <c r="Z44" s="277"/>
      <c r="AA44" s="277"/>
      <c r="AB44" s="277"/>
      <c r="AC44" s="277"/>
      <c r="AH44" t="s">
        <v>292</v>
      </c>
      <c r="AR44" t="s">
        <v>180</v>
      </c>
      <c r="AX44" t="s">
        <v>292</v>
      </c>
      <c r="AZ44" t="s">
        <v>208</v>
      </c>
      <c r="BF44" t="s">
        <v>311</v>
      </c>
    </row>
    <row r="45" spans="5:58" ht="20.1" customHeight="1">
      <c r="E45" s="109" t="s">
        <v>30</v>
      </c>
      <c r="F45" s="390" t="s">
        <v>653</v>
      </c>
      <c r="H45" s="277"/>
      <c r="I45" s="277"/>
      <c r="J45" s="277"/>
      <c r="K45" s="131"/>
      <c r="L45" s="188" t="str">
        <f t="shared" si="8"/>
        <v/>
      </c>
      <c r="M45" s="213" t="str">
        <f>+_xlfn.IFERROR(IF(COUNT(L45),ROUND(L45/'Shareholding Pattern'!$L$78*100,2),""),"")</f>
        <v/>
      </c>
      <c r="N45" s="305"/>
      <c r="O45" s="131"/>
      <c r="P45" s="188" t="str">
        <f t="shared" si="9"/>
        <v/>
      </c>
      <c r="Q45" s="178" t="str">
        <f>+_xlfn.IFERROR(IF(COUNT(P45),ROUND(P45/'Shareholding Pattern'!$P$79*100,2),""),"")</f>
        <v/>
      </c>
      <c r="R45" s="277"/>
      <c r="S45" s="277"/>
      <c r="T45" s="188" t="str">
        <f t="shared" si="13"/>
        <v/>
      </c>
      <c r="U45" s="214" t="str">
        <f>+_xlfn.IFERROR(IF(COUNT(L45,T45),ROUND(SUM(L45,T45)/SUM('Shareholding Pattern'!$L$78,'Shareholding Pattern'!$T$78)*100,2),""),"")</f>
        <v/>
      </c>
      <c r="V45" s="131"/>
      <c r="W45" s="182" t="str">
        <f t="shared" si="7"/>
        <v/>
      </c>
      <c r="X45" s="572"/>
      <c r="Y45" s="573"/>
      <c r="Z45" s="277"/>
      <c r="AA45" s="277"/>
      <c r="AB45" s="277"/>
      <c r="AC45" s="277"/>
      <c r="AH45" t="s">
        <v>691</v>
      </c>
      <c r="AR45" t="s">
        <v>725</v>
      </c>
      <c r="AX45" t="s">
        <v>691</v>
      </c>
      <c r="AZ45" t="s">
        <v>757</v>
      </c>
      <c r="BF45" t="s">
        <v>756</v>
      </c>
    </row>
    <row r="46" spans="5:58" ht="20.1" customHeight="1">
      <c r="E46" s="109" t="s">
        <v>32</v>
      </c>
      <c r="F46" s="233" t="s">
        <v>648</v>
      </c>
      <c r="H46" s="277"/>
      <c r="I46" s="277"/>
      <c r="J46" s="277"/>
      <c r="K46" s="131"/>
      <c r="L46" s="188" t="str">
        <f t="shared" si="8"/>
        <v/>
      </c>
      <c r="M46" s="213" t="str">
        <f>+_xlfn.IFERROR(IF(COUNT(L46),ROUND(L46/'Shareholding Pattern'!$L$78*100,2),""),"")</f>
        <v/>
      </c>
      <c r="N46" s="305"/>
      <c r="O46" s="131"/>
      <c r="P46" s="188" t="str">
        <f t="shared" si="9"/>
        <v/>
      </c>
      <c r="Q46" s="178" t="str">
        <f>+_xlfn.IFERROR(IF(COUNT(P46),ROUND(P46/'Shareholding Pattern'!$P$79*100,2),""),"")</f>
        <v/>
      </c>
      <c r="R46" s="277"/>
      <c r="S46" s="277"/>
      <c r="T46" s="188" t="str">
        <f t="shared" si="13"/>
        <v/>
      </c>
      <c r="U46" s="214" t="str">
        <f>+_xlfn.IFERROR(IF(COUNT(L46,T46),ROUND(SUM(L46,T46)/SUM('Shareholding Pattern'!$L$78,'Shareholding Pattern'!$T$78)*100,2),""),"")</f>
        <v/>
      </c>
      <c r="V46" s="131"/>
      <c r="W46" s="182" t="str">
        <f t="shared" si="7"/>
        <v/>
      </c>
      <c r="X46" s="572"/>
      <c r="Y46" s="573"/>
      <c r="Z46" s="277"/>
      <c r="AA46" s="277"/>
      <c r="AB46" s="277"/>
      <c r="AC46" s="277"/>
      <c r="AH46" t="s">
        <v>293</v>
      </c>
      <c r="AR46" t="s">
        <v>726</v>
      </c>
      <c r="AX46" t="s">
        <v>293</v>
      </c>
      <c r="AZ46" t="s">
        <v>759</v>
      </c>
      <c r="BF46" t="s">
        <v>758</v>
      </c>
    </row>
    <row r="47" spans="5:58" ht="20.1" customHeight="1">
      <c r="E47" s="109" t="s">
        <v>42</v>
      </c>
      <c r="F47" s="391" t="s">
        <v>658</v>
      </c>
      <c r="H47" s="277"/>
      <c r="I47" s="277"/>
      <c r="J47" s="277"/>
      <c r="K47" s="131"/>
      <c r="L47" s="188" t="str">
        <f t="shared" si="8"/>
        <v/>
      </c>
      <c r="M47" s="213" t="str">
        <f>+_xlfn.IFERROR(IF(COUNT(L47),ROUND(L47/'Shareholding Pattern'!$L$78*100,2),""),"")</f>
        <v/>
      </c>
      <c r="N47" s="305"/>
      <c r="O47" s="131"/>
      <c r="P47" s="188" t="str">
        <f t="shared" si="9"/>
        <v/>
      </c>
      <c r="Q47" s="178" t="str">
        <f>+_xlfn.IFERROR(IF(COUNT(P47),ROUND(P47/'Shareholding Pattern'!$P$79*100,2),""),"")</f>
        <v/>
      </c>
      <c r="R47" s="277"/>
      <c r="S47" s="277"/>
      <c r="T47" s="188" t="str">
        <f t="shared" si="13"/>
        <v/>
      </c>
      <c r="U47" s="214" t="str">
        <f>+_xlfn.IFERROR(IF(COUNT(L47,T47),ROUND(SUM(L47,T47)/SUM('Shareholding Pattern'!$L$78,'Shareholding Pattern'!$T$78)*100,2),""),"")</f>
        <v/>
      </c>
      <c r="V47" s="131"/>
      <c r="W47" s="182" t="str">
        <f t="shared" si="7"/>
        <v/>
      </c>
      <c r="X47" s="572"/>
      <c r="Y47" s="573"/>
      <c r="Z47" s="277"/>
      <c r="AA47" s="277"/>
      <c r="AB47" s="277"/>
      <c r="AC47" s="277"/>
      <c r="AH47" t="s">
        <v>694</v>
      </c>
      <c r="AR47" t="s">
        <v>727</v>
      </c>
      <c r="AX47" t="s">
        <v>694</v>
      </c>
      <c r="AZ47" t="s">
        <v>761</v>
      </c>
      <c r="BF47" t="s">
        <v>760</v>
      </c>
    </row>
    <row r="48" spans="5:58" ht="30">
      <c r="E48" s="377" t="s">
        <v>50</v>
      </c>
      <c r="F48" s="234" t="s">
        <v>64</v>
      </c>
      <c r="H48" s="277"/>
      <c r="I48" s="277"/>
      <c r="J48" s="277"/>
      <c r="K48" s="131"/>
      <c r="L48" s="188" t="str">
        <f t="shared" si="8"/>
        <v/>
      </c>
      <c r="M48" s="213" t="str">
        <f>+_xlfn.IFERROR(IF(COUNT(L48),ROUND(L48/'Shareholding Pattern'!$L$78*100,2),""),"")</f>
        <v/>
      </c>
      <c r="N48" s="305"/>
      <c r="O48" s="131"/>
      <c r="P48" s="188" t="str">
        <f t="shared" si="9"/>
        <v/>
      </c>
      <c r="Q48" s="178" t="str">
        <f>+_xlfn.IFERROR(IF(COUNT(P48),ROUND(P48/'Shareholding Pattern'!$P$79*100,2),""),"")</f>
        <v/>
      </c>
      <c r="R48" s="277"/>
      <c r="S48" s="277"/>
      <c r="T48" s="188" t="str">
        <f t="shared" si="10"/>
        <v/>
      </c>
      <c r="U48" s="214" t="str">
        <f>+_xlfn.IFERROR(IF(COUNT(L48,T48),ROUND(SUM(L48,T48)/SUM('Shareholding Pattern'!$L$78,'Shareholding Pattern'!$T$78)*100,2),""),"")</f>
        <v/>
      </c>
      <c r="V48" s="131"/>
      <c r="W48" s="182" t="str">
        <f t="shared" si="7"/>
        <v/>
      </c>
      <c r="X48" s="572"/>
      <c r="Y48" s="573"/>
      <c r="Z48" s="277"/>
      <c r="AA48" s="277"/>
      <c r="AB48" s="277"/>
      <c r="AC48" s="277"/>
      <c r="AH48" t="s">
        <v>798</v>
      </c>
      <c r="AR48" t="s">
        <v>184</v>
      </c>
      <c r="AX48" t="s">
        <v>798</v>
      </c>
      <c r="AZ48" t="s">
        <v>763</v>
      </c>
      <c r="BF48" t="s">
        <v>762</v>
      </c>
    </row>
    <row r="49" spans="5:58" ht="20.1" customHeight="1">
      <c r="E49" s="115" t="s">
        <v>51</v>
      </c>
      <c r="F49" s="392" t="s">
        <v>33</v>
      </c>
      <c r="H49" s="277"/>
      <c r="I49" s="277"/>
      <c r="J49" s="277"/>
      <c r="K49" s="131"/>
      <c r="L49" s="188" t="str">
        <f>+_xlfn.IFERROR(IF(COUNT(I49:K49),ROUND(SUM(I49:K49),0),""),"")</f>
        <v/>
      </c>
      <c r="M49" s="213" t="str">
        <f>+_xlfn.IFERROR(IF(COUNT(L49),ROUND(L49/'Shareholding Pattern'!$L$78*100,2),""),"")</f>
        <v/>
      </c>
      <c r="N49" s="305"/>
      <c r="O49" s="131"/>
      <c r="P49" s="188" t="str">
        <f>+_xlfn.IFERROR(IF(COUNT(N49:O49),ROUND(SUM(N49:O49),0),""),"")</f>
        <v/>
      </c>
      <c r="Q49" s="178" t="str">
        <f>+_xlfn.IFERROR(IF(COUNT(P49),ROUND(P49/'Shareholding Pattern'!$P$79*100,2),""),"")</f>
        <v/>
      </c>
      <c r="R49" s="277"/>
      <c r="S49" s="277"/>
      <c r="T49" s="188" t="str">
        <f>+_xlfn.IFERROR(IF(COUNT(R49:S49),ROUND(SUM(R49:S49),0),""),"")</f>
        <v/>
      </c>
      <c r="U49" s="214" t="str">
        <f>+_xlfn.IFERROR(IF(COUNT(L49,T49),ROUND(SUM(L49,T49)/SUM('Shareholding Pattern'!$L$78,'Shareholding Pattern'!$T$78)*100,2),""),"")</f>
        <v/>
      </c>
      <c r="V49" s="131"/>
      <c r="W49" s="182" t="str">
        <f>+_xlfn.IFERROR(IF(COUNT(V49),ROUND(SUM(V49)/SUM(L49)*100,2),""),0)</f>
        <v/>
      </c>
      <c r="X49" s="572"/>
      <c r="Y49" s="573"/>
      <c r="Z49" s="277"/>
      <c r="AA49" s="277"/>
      <c r="AB49" s="277"/>
      <c r="AC49" s="277"/>
      <c r="AH49" t="s">
        <v>828</v>
      </c>
      <c r="AR49" t="s">
        <v>728</v>
      </c>
      <c r="AX49" t="s">
        <v>828</v>
      </c>
      <c r="AZ49" t="s">
        <v>765</v>
      </c>
      <c r="BF49" t="s">
        <v>764</v>
      </c>
    </row>
    <row r="50" spans="5:44" ht="20.1" customHeight="1">
      <c r="E50" s="540" t="s">
        <v>60</v>
      </c>
      <c r="F50" s="540"/>
      <c r="G50" s="540"/>
      <c r="H50" s="53" t="str">
        <f>+_xlfn.IFERROR(IF(COUNT(H43:H49),ROUND(SUM(H43:H49),0),""),"")</f>
        <v/>
      </c>
      <c r="I50" s="53" t="str">
        <f aca="true" t="shared" si="14" ref="I50:K50">+_xlfn.IFERROR(IF(COUNT(I43:I49),ROUND(SUM(I43:I49),0),""),"")</f>
        <v/>
      </c>
      <c r="J50" s="53" t="str">
        <f t="shared" si="14"/>
        <v/>
      </c>
      <c r="K50" s="53" t="str">
        <f t="shared" si="14"/>
        <v/>
      </c>
      <c r="L50" s="189" t="str">
        <f aca="true" t="shared" si="15" ref="L50">+_xlfn.IFERROR(IF(COUNT(I50:K50),ROUND(SUM(I50:K50),0),""),"")</f>
        <v/>
      </c>
      <c r="M50" s="172" t="str">
        <f>+_xlfn.IFERROR(IF(COUNT(L50),ROUND(L50/'Shareholding Pattern'!$L$78*100,2),""),"")</f>
        <v/>
      </c>
      <c r="N50" s="53" t="str">
        <f aca="true" t="shared" si="16" ref="N50">+_xlfn.IFERROR(IF(COUNT(N43:N49),ROUND(SUM(N43:N49),0),""),"")</f>
        <v/>
      </c>
      <c r="O50" s="53" t="str">
        <f aca="true" t="shared" si="17" ref="O50">+_xlfn.IFERROR(IF(COUNT(O43:O49),ROUND(SUM(O43:O49),0),""),"")</f>
        <v/>
      </c>
      <c r="P50" s="189" t="str">
        <f>+_xlfn.IFERROR(IF(COUNT(N50:O50),ROUND(SUM(N50:O50),0),""),"")</f>
        <v/>
      </c>
      <c r="Q50" s="180" t="str">
        <f>+_xlfn.IFERROR(IF(COUNT(P50),ROUND(P50/'Shareholding Pattern'!$P$79*100,2),""),"")</f>
        <v/>
      </c>
      <c r="R50" s="53" t="str">
        <f aca="true" t="shared" si="18" ref="R50">+_xlfn.IFERROR(IF(COUNT(R43:R49),ROUND(SUM(R43:R49),0),""),"")</f>
        <v/>
      </c>
      <c r="S50" s="53" t="str">
        <f aca="true" t="shared" si="19" ref="S50:V50">+_xlfn.IFERROR(IF(COUNT(S43:S49),ROUND(SUM(S43:S49),0),""),"")</f>
        <v/>
      </c>
      <c r="T50" s="189" t="str">
        <f>+_xlfn.IFERROR(IF(COUNT(R50:S50),ROUND(SUM(R50:S50),0),""),"")</f>
        <v/>
      </c>
      <c r="U50" s="159" t="str">
        <f>+_xlfn.IFERROR(IF(COUNT(L50,T50),ROUND(SUM(L50,T50)/SUM('Shareholding Pattern'!$L$78,'Shareholding Pattern'!$T$78)*100,2),""),"")</f>
        <v/>
      </c>
      <c r="V50" s="53" t="str">
        <f t="shared" si="19"/>
        <v/>
      </c>
      <c r="W50" s="184" t="str">
        <f>+_xlfn.IFERROR(IF(COUNT(V50),ROUND(SUM(V50)/SUM(L50)*100,2),""),0)</f>
        <v/>
      </c>
      <c r="X50" s="574"/>
      <c r="Y50" s="575"/>
      <c r="Z50" s="53" t="str">
        <f aca="true" t="shared" si="20" ref="Z50">+_xlfn.IFERROR(IF(COUNT(Z43:Z49),ROUND(SUM(Z43:Z49),0),""),"")</f>
        <v/>
      </c>
      <c r="AA50" s="53" t="str">
        <f aca="true" t="shared" si="21" ref="AA50">+_xlfn.IFERROR(IF(COUNT(AA43:AA49),ROUND(SUM(AA43:AA49),0),""),"")</f>
        <v/>
      </c>
      <c r="AB50" s="53" t="str">
        <f aca="true" t="shared" si="22" ref="AB50">+_xlfn.IFERROR(IF(COUNT(AB43:AB49),ROUND(SUM(AB43:AB49),0),""),"")</f>
        <v/>
      </c>
      <c r="AC50" s="53" t="str">
        <f aca="true" t="shared" si="23" ref="AC50">+_xlfn.IFERROR(IF(COUNT(AC43:AC49),ROUND(SUM(AC43:AC49),0),""),"")</f>
        <v/>
      </c>
      <c r="AR50" t="s">
        <v>838</v>
      </c>
    </row>
    <row r="51" spans="5:29" ht="20.1" customHeight="1">
      <c r="E51" s="107" t="s">
        <v>672</v>
      </c>
      <c r="F51" s="543" t="s">
        <v>659</v>
      </c>
      <c r="G51" s="544"/>
      <c r="H51" s="544"/>
      <c r="I51" s="544"/>
      <c r="J51" s="544"/>
      <c r="K51" s="544"/>
      <c r="L51" s="544"/>
      <c r="M51" s="544"/>
      <c r="N51" s="544"/>
      <c r="O51" s="544"/>
      <c r="P51" s="544"/>
      <c r="Q51" s="544"/>
      <c r="R51" s="544"/>
      <c r="S51" s="544"/>
      <c r="T51" s="544"/>
      <c r="U51" s="544"/>
      <c r="V51" s="544"/>
      <c r="W51" s="544"/>
      <c r="X51" s="544"/>
      <c r="Y51" s="544"/>
      <c r="Z51" s="544"/>
      <c r="AA51" s="544"/>
      <c r="AB51" s="544"/>
      <c r="AC51" s="545"/>
    </row>
    <row r="52" spans="5:58" ht="20.1" customHeight="1">
      <c r="E52" s="378" t="s">
        <v>26</v>
      </c>
      <c r="F52" s="407" t="s">
        <v>649</v>
      </c>
      <c r="G52" s="401"/>
      <c r="H52" s="400"/>
      <c r="I52" s="277"/>
      <c r="J52" s="277"/>
      <c r="K52" s="277"/>
      <c r="L52" s="217" t="str">
        <f>+_xlfn.IFERROR(IF(COUNT(I52:K52),ROUND(SUM(I52:K52),0),""),"")</f>
        <v/>
      </c>
      <c r="M52" s="408" t="str">
        <f>+_xlfn.IFERROR(IF(COUNT(L52),ROUND(L52/'Shareholding Pattern'!$L$78*100,2),""),"")</f>
        <v/>
      </c>
      <c r="N52" s="277"/>
      <c r="O52" s="277"/>
      <c r="P52" s="188" t="str">
        <f aca="true" t="shared" si="24" ref="P52">+_xlfn.IFERROR(IF(COUNT(N52:O52),ROUND(SUM(N52:O52),0),""),"")</f>
        <v/>
      </c>
      <c r="Q52" s="110" t="str">
        <f>+_xlfn.IFERROR(IF(COUNT(P52),ROUND(P52/'Shareholding Pattern'!$P$79*100,2),""),"")</f>
        <v/>
      </c>
      <c r="R52" s="277"/>
      <c r="S52" s="277"/>
      <c r="T52" s="188" t="str">
        <f aca="true" t="shared" si="25" ref="T52">+_xlfn.IFERROR(IF(COUNT(R52:S52),ROUND(SUM(R52:S52),0),""),"")</f>
        <v/>
      </c>
      <c r="U52" s="214" t="str">
        <f>+_xlfn.IFERROR(IF(COUNT(L52,T52),ROUND(SUM(L52,T52)/SUM('Shareholding Pattern'!$L$78,'Shareholding Pattern'!$T$78)*100,2),""),"")</f>
        <v/>
      </c>
      <c r="V52" s="277"/>
      <c r="W52" s="182" t="str">
        <f>+_xlfn.IFERROR(IF(COUNT(V52),ROUND(SUM(V52)/SUM(L52)*100,2),""),0)</f>
        <v/>
      </c>
      <c r="X52" s="570"/>
      <c r="Y52" s="571"/>
      <c r="Z52" s="277"/>
      <c r="AA52" s="277"/>
      <c r="AB52" s="277"/>
      <c r="AC52" s="277"/>
      <c r="AH52" t="s">
        <v>194</v>
      </c>
      <c r="AR52" t="s">
        <v>729</v>
      </c>
      <c r="AX52" t="s">
        <v>194</v>
      </c>
      <c r="AZ52" t="s">
        <v>767</v>
      </c>
      <c r="BF52" t="s">
        <v>766</v>
      </c>
    </row>
    <row r="53" spans="5:58" ht="20.1" customHeight="1">
      <c r="E53" s="379" t="s">
        <v>28</v>
      </c>
      <c r="F53" s="393" t="s">
        <v>660</v>
      </c>
      <c r="G53" s="374"/>
      <c r="H53" s="277"/>
      <c r="I53" s="277"/>
      <c r="J53" s="277"/>
      <c r="K53" s="277"/>
      <c r="L53" s="217" t="str">
        <f aca="true" t="shared" si="26" ref="L53:L54">+_xlfn.IFERROR(IF(COUNT(I53:K53),ROUND(SUM(I53:K53),0),""),"")</f>
        <v/>
      </c>
      <c r="M53" s="408" t="str">
        <f>+_xlfn.IFERROR(IF(COUNT(L53),ROUND(L53/'Shareholding Pattern'!$L$78*100,2),""),"")</f>
        <v/>
      </c>
      <c r="N53" s="277"/>
      <c r="O53" s="277"/>
      <c r="P53" s="188" t="str">
        <f aca="true" t="shared" si="27" ref="P53:P54">+_xlfn.IFERROR(IF(COUNT(N53:O53),ROUND(SUM(N53:O53),0),""),"")</f>
        <v/>
      </c>
      <c r="Q53" s="110" t="str">
        <f>+_xlfn.IFERROR(IF(COUNT(P53),ROUND(P53/'Shareholding Pattern'!$P$79*100,2),""),"")</f>
        <v/>
      </c>
      <c r="R53" s="277"/>
      <c r="S53" s="277"/>
      <c r="T53" s="188" t="str">
        <f aca="true" t="shared" si="28" ref="T53:T54">+_xlfn.IFERROR(IF(COUNT(R53:S53),ROUND(SUM(R53:S53),0),""),"")</f>
        <v/>
      </c>
      <c r="U53" s="214" t="str">
        <f>+_xlfn.IFERROR(IF(COUNT(L53,T53),ROUND(SUM(L53,T53)/SUM('Shareholding Pattern'!$L$78,'Shareholding Pattern'!$T$78)*100,2),""),"")</f>
        <v/>
      </c>
      <c r="V53" s="277"/>
      <c r="W53" s="182" t="str">
        <f aca="true" t="shared" si="29" ref="W53:W54">+_xlfn.IFERROR(IF(COUNT(V53),ROUND(SUM(V53)/SUM(L53)*100,2),""),0)</f>
        <v/>
      </c>
      <c r="X53" s="572"/>
      <c r="Y53" s="573"/>
      <c r="Z53" s="277"/>
      <c r="AA53" s="277"/>
      <c r="AB53" s="277"/>
      <c r="AC53" s="277"/>
      <c r="AH53" t="s">
        <v>829</v>
      </c>
      <c r="AR53" t="s">
        <v>730</v>
      </c>
      <c r="AX53" t="s">
        <v>829</v>
      </c>
      <c r="AZ53" t="s">
        <v>769</v>
      </c>
      <c r="BF53" t="s">
        <v>768</v>
      </c>
    </row>
    <row r="54" spans="5:58" ht="30">
      <c r="E54" s="380" t="s">
        <v>30</v>
      </c>
      <c r="F54" s="394" t="s">
        <v>661</v>
      </c>
      <c r="H54" s="277"/>
      <c r="I54" s="277"/>
      <c r="J54" s="277"/>
      <c r="K54" s="277"/>
      <c r="L54" s="409" t="str">
        <f t="shared" si="26"/>
        <v/>
      </c>
      <c r="M54" s="410" t="str">
        <f>+_xlfn.IFERROR(IF(COUNT(L54),ROUND(L54/'Shareholding Pattern'!$L$78*100,2),""),"")</f>
        <v/>
      </c>
      <c r="N54" s="277"/>
      <c r="O54" s="277"/>
      <c r="P54" s="395" t="str">
        <f t="shared" si="27"/>
        <v/>
      </c>
      <c r="Q54" s="411" t="str">
        <f>+_xlfn.IFERROR(IF(COUNT(P54),ROUND(P54/'Shareholding Pattern'!$P$79*100,2),""),"")</f>
        <v/>
      </c>
      <c r="R54" s="277"/>
      <c r="S54" s="277"/>
      <c r="T54" s="395" t="str">
        <f t="shared" si="28"/>
        <v/>
      </c>
      <c r="U54" s="396" t="str">
        <f>+_xlfn.IFERROR(IF(COUNT(L54,T54),ROUND(SUM(L54,T54)/SUM('Shareholding Pattern'!$L$78,'Shareholding Pattern'!$T$78)*100,2),""),"")</f>
        <v/>
      </c>
      <c r="V54" s="277"/>
      <c r="W54" s="397" t="str">
        <f t="shared" si="29"/>
        <v/>
      </c>
      <c r="X54" s="572"/>
      <c r="Y54" s="573"/>
      <c r="Z54" s="277"/>
      <c r="AA54" s="277"/>
      <c r="AB54" s="277"/>
      <c r="AC54" s="277"/>
      <c r="AH54" t="s">
        <v>830</v>
      </c>
      <c r="AR54" t="s">
        <v>731</v>
      </c>
      <c r="AX54" t="s">
        <v>830</v>
      </c>
      <c r="AZ54" t="s">
        <v>771</v>
      </c>
      <c r="BF54" t="s">
        <v>770</v>
      </c>
    </row>
    <row r="55" spans="5:44" ht="20.1" customHeight="1">
      <c r="E55" s="540" t="s">
        <v>65</v>
      </c>
      <c r="F55" s="540"/>
      <c r="G55" s="540"/>
      <c r="H55" s="53" t="str">
        <f>+_xlfn.IFERROR(IF(COUNT(H52:H54),ROUND(SUM(H52:H54),0),""),"")</f>
        <v/>
      </c>
      <c r="I55" s="53" t="str">
        <f aca="true" t="shared" si="30" ref="I55:O55">+_xlfn.IFERROR(IF(COUNT(I52:I54),ROUND(SUM(I52:I54),0),""),"")</f>
        <v/>
      </c>
      <c r="J55" s="53" t="str">
        <f t="shared" si="30"/>
        <v/>
      </c>
      <c r="K55" s="53" t="str">
        <f t="shared" si="30"/>
        <v/>
      </c>
      <c r="L55" s="189" t="str">
        <f aca="true" t="shared" si="31" ref="L55">+_xlfn.IFERROR(IF(COUNT(I55:K55),ROUND(SUM(I55:K55),0),""),"")</f>
        <v/>
      </c>
      <c r="M55" s="172" t="str">
        <f>+_xlfn.IFERROR(IF(COUNT(L55),ROUND(L55/'Shareholding Pattern'!$L$78*100,2),""),"")</f>
        <v/>
      </c>
      <c r="N55" s="53" t="str">
        <f t="shared" si="30"/>
        <v/>
      </c>
      <c r="O55" s="53" t="str">
        <f t="shared" si="30"/>
        <v/>
      </c>
      <c r="P55" s="189" t="str">
        <f>+_xlfn.IFERROR(IF(COUNT(N55:O55),ROUND(SUM(N55:O55),0),""),"")</f>
        <v/>
      </c>
      <c r="Q55" s="180" t="str">
        <f>+_xlfn.IFERROR(IF(COUNT(P55),ROUND(P55/'Shareholding Pattern'!$P$79*100,2),""),"")</f>
        <v/>
      </c>
      <c r="R55" s="53" t="str">
        <f aca="true" t="shared" si="32" ref="R55">+_xlfn.IFERROR(IF(COUNT(R52:R54),ROUND(SUM(R52:R54),0),""),"")</f>
        <v/>
      </c>
      <c r="S55" s="53" t="str">
        <f aca="true" t="shared" si="33" ref="S55:V55">+_xlfn.IFERROR(IF(COUNT(S52:S54),ROUND(SUM(S52:S54),0),""),"")</f>
        <v/>
      </c>
      <c r="T55" s="189" t="str">
        <f>+_xlfn.IFERROR(IF(COUNT(R55:S55),ROUND(SUM(R55:S55),0),""),"")</f>
        <v/>
      </c>
      <c r="U55" s="159" t="str">
        <f>+_xlfn.IFERROR(IF(COUNT(L55,T55),ROUND(SUM(L55,T55)/SUM('Shareholding Pattern'!$L$78,'Shareholding Pattern'!$T$78)*100,2),""),"")</f>
        <v/>
      </c>
      <c r="V55" s="53" t="str">
        <f t="shared" si="33"/>
        <v/>
      </c>
      <c r="W55" s="184" t="str">
        <f>+_xlfn.IFERROR(IF(COUNT(V55),ROUND(SUM(V55)/SUM(L55)*100,2),""),0)</f>
        <v/>
      </c>
      <c r="X55" s="572"/>
      <c r="Y55" s="573"/>
      <c r="Z55" s="53" t="str">
        <f aca="true" t="shared" si="34" ref="Z55">+_xlfn.IFERROR(IF(COUNT(Z52:Z54),ROUND(SUM(Z52:Z54),0),""),"")</f>
        <v/>
      </c>
      <c r="AA55" s="53" t="str">
        <f aca="true" t="shared" si="35" ref="AA55">+_xlfn.IFERROR(IF(COUNT(AA52:AA54),ROUND(SUM(AA52:AA54),0),""),"")</f>
        <v/>
      </c>
      <c r="AB55" s="53" t="str">
        <f aca="true" t="shared" si="36" ref="AB55">+_xlfn.IFERROR(IF(COUNT(AB52:AB54),ROUND(SUM(AB52:AB54),0),""),"")</f>
        <v/>
      </c>
      <c r="AC55" s="53" t="str">
        <f aca="true" t="shared" si="37" ref="AC55">+_xlfn.IFERROR(IF(COUNT(AC52:AC54),ROUND(SUM(AC52:AC54),0),""),"")</f>
        <v/>
      </c>
      <c r="AR55" t="s">
        <v>373</v>
      </c>
    </row>
    <row r="56" spans="5:29" ht="20.1" customHeight="1">
      <c r="E56" s="113" t="s">
        <v>673</v>
      </c>
      <c r="F56" s="231" t="s">
        <v>61</v>
      </c>
      <c r="G56" s="160"/>
      <c r="H56" s="338"/>
      <c r="I56" s="338"/>
      <c r="J56" s="338"/>
      <c r="K56" s="160"/>
      <c r="L56" s="160"/>
      <c r="M56" s="161"/>
      <c r="N56" s="162"/>
      <c r="O56" s="162"/>
      <c r="P56" s="338"/>
      <c r="Q56" s="161"/>
      <c r="R56" s="338"/>
      <c r="S56" s="338"/>
      <c r="T56" s="338"/>
      <c r="U56" s="160"/>
      <c r="V56" s="162"/>
      <c r="W56" s="163"/>
      <c r="X56" s="572"/>
      <c r="Y56" s="573"/>
      <c r="Z56" s="402"/>
      <c r="AA56" s="145"/>
      <c r="AB56" s="145"/>
      <c r="AC56" s="343"/>
    </row>
    <row r="57" spans="5:58" ht="51.75" customHeight="1">
      <c r="E57" s="377" t="s">
        <v>26</v>
      </c>
      <c r="F57" s="375" t="s">
        <v>662</v>
      </c>
      <c r="H57" s="277"/>
      <c r="I57" s="277"/>
      <c r="J57" s="277"/>
      <c r="K57" s="277"/>
      <c r="L57" s="217" t="str">
        <f>+_xlfn.IFERROR(IF(COUNT(I57:K57),ROUND(SUM(I57:K57),0),""),"")</f>
        <v/>
      </c>
      <c r="M57" s="408" t="str">
        <f>+_xlfn.IFERROR(IF(COUNT(L57),ROUND(L57/'Shareholding Pattern'!$L$78*100,2),""),"")</f>
        <v/>
      </c>
      <c r="N57" s="277"/>
      <c r="O57" s="277"/>
      <c r="P57" s="217" t="str">
        <f aca="true" t="shared" si="38" ref="P57:P69">+_xlfn.IFERROR(IF(COUNT(N57:O57),ROUND(SUM(N57:O57),0),""),"")</f>
        <v/>
      </c>
      <c r="Q57" s="176" t="str">
        <f>+_xlfn.IFERROR(IF(COUNT(P57),ROUND(P57/'Shareholding Pattern'!$P$79*100,2),""),"")</f>
        <v/>
      </c>
      <c r="R57" s="277"/>
      <c r="S57" s="277"/>
      <c r="T57" s="217" t="str">
        <f>+_xlfn.IFERROR(IF(COUNT(R57:S57),ROUND(SUM(R57:S57),0),""),"")</f>
        <v/>
      </c>
      <c r="U57" s="218" t="str">
        <f>+_xlfn.IFERROR(IF(COUNT(L57,T57),ROUND(SUM(L57,T57)/SUM('Shareholding Pattern'!$L$78,'Shareholding Pattern'!$T$78)*100,2),""),"")</f>
        <v/>
      </c>
      <c r="V57" s="277"/>
      <c r="W57" s="182" t="str">
        <f aca="true" t="shared" si="39" ref="W57:W71">+_xlfn.IFERROR(IF(COUNT(V57),ROUND(SUM(V57)/SUM(L57)*100,2),""),0)</f>
        <v/>
      </c>
      <c r="X57" s="572"/>
      <c r="Y57" s="573"/>
      <c r="Z57" s="277"/>
      <c r="AA57" s="277"/>
      <c r="AB57" s="277"/>
      <c r="AC57" s="277"/>
      <c r="AH57" t="s">
        <v>831</v>
      </c>
      <c r="AR57" t="s">
        <v>732</v>
      </c>
      <c r="AX57" t="s">
        <v>831</v>
      </c>
      <c r="AZ57" t="s">
        <v>773</v>
      </c>
      <c r="BF57" t="s">
        <v>772</v>
      </c>
    </row>
    <row r="58" spans="5:58" ht="51.75" customHeight="1">
      <c r="E58" s="377" t="s">
        <v>28</v>
      </c>
      <c r="F58" s="375" t="s">
        <v>663</v>
      </c>
      <c r="H58" s="277">
        <v>1</v>
      </c>
      <c r="I58" s="277">
        <v>1085</v>
      </c>
      <c r="J58" s="277"/>
      <c r="K58" s="277"/>
      <c r="L58" s="217">
        <f aca="true" t="shared" si="40" ref="L58:L69">+_xlfn.IFERROR(IF(COUNT(I58:K58),ROUND(SUM(I58:K58),0),""),"")</f>
        <v>1085</v>
      </c>
      <c r="M58" s="408">
        <f>+_xlfn.IFERROR(IF(COUNT(L58),ROUND(L58/'Shareholding Pattern'!$L$78*100,2),""),"")</f>
        <v>0.01</v>
      </c>
      <c r="N58" s="277">
        <v>1085</v>
      </c>
      <c r="O58" s="277"/>
      <c r="P58" s="217">
        <f t="shared" si="38"/>
        <v>1085</v>
      </c>
      <c r="Q58" s="176">
        <f>+_xlfn.IFERROR(IF(COUNT(P58),ROUND(P58/'Shareholding Pattern'!$P$79*100,2),""),"")</f>
        <v>0.01</v>
      </c>
      <c r="R58" s="277"/>
      <c r="S58" s="277"/>
      <c r="T58" s="217" t="str">
        <f aca="true" t="shared" si="41" ref="T58:T69">+_xlfn.IFERROR(IF(COUNT(R58:S58),ROUND(SUM(R58:S58),0),""),"")</f>
        <v/>
      </c>
      <c r="U58" s="218">
        <f>+_xlfn.IFERROR(IF(COUNT(L58,T58),ROUND(SUM(L58,T58)/SUM('Shareholding Pattern'!$L$78,'Shareholding Pattern'!$T$78)*100,2),""),"")</f>
        <v>0.01</v>
      </c>
      <c r="V58" s="277"/>
      <c r="W58" s="182" t="str">
        <f t="shared" si="39"/>
        <v/>
      </c>
      <c r="X58" s="572"/>
      <c r="Y58" s="573"/>
      <c r="Z58" s="277">
        <v>1085</v>
      </c>
      <c r="AA58" s="277">
        <v>0</v>
      </c>
      <c r="AB58" s="277">
        <v>0</v>
      </c>
      <c r="AC58" s="277">
        <v>0</v>
      </c>
      <c r="AH58" t="s">
        <v>832</v>
      </c>
      <c r="AR58" t="s">
        <v>733</v>
      </c>
      <c r="AX58" t="s">
        <v>832</v>
      </c>
      <c r="AZ58" t="s">
        <v>775</v>
      </c>
      <c r="BF58" t="s">
        <v>774</v>
      </c>
    </row>
    <row r="59" spans="5:58" ht="51.75" customHeight="1">
      <c r="E59" s="377" t="s">
        <v>30</v>
      </c>
      <c r="F59" s="375" t="s">
        <v>664</v>
      </c>
      <c r="H59" s="277">
        <v>1</v>
      </c>
      <c r="I59" s="277">
        <v>570</v>
      </c>
      <c r="J59" s="277"/>
      <c r="K59" s="277"/>
      <c r="L59" s="217">
        <f t="shared" si="40"/>
        <v>570</v>
      </c>
      <c r="M59" s="408">
        <f>+_xlfn.IFERROR(IF(COUNT(L59),ROUND(L59/'Shareholding Pattern'!$L$78*100,2),""),"")</f>
        <v>0.01</v>
      </c>
      <c r="N59" s="277">
        <v>570</v>
      </c>
      <c r="O59" s="277"/>
      <c r="P59" s="217">
        <f t="shared" si="38"/>
        <v>570</v>
      </c>
      <c r="Q59" s="176">
        <f>+_xlfn.IFERROR(IF(COUNT(P59),ROUND(P59/'Shareholding Pattern'!$P$79*100,2),""),"")</f>
        <v>0.01</v>
      </c>
      <c r="R59" s="277"/>
      <c r="S59" s="277"/>
      <c r="T59" s="217" t="str">
        <f t="shared" si="41"/>
        <v/>
      </c>
      <c r="U59" s="218">
        <f>+_xlfn.IFERROR(IF(COUNT(L59,T59),ROUND(SUM(L59,T59)/SUM('Shareholding Pattern'!$L$78,'Shareholding Pattern'!$T$78)*100,2),""),"")</f>
        <v>0.01</v>
      </c>
      <c r="V59" s="277"/>
      <c r="W59" s="182" t="str">
        <f t="shared" si="39"/>
        <v/>
      </c>
      <c r="X59" s="572"/>
      <c r="Y59" s="573"/>
      <c r="Z59" s="277">
        <v>570</v>
      </c>
      <c r="AA59" s="277">
        <v>0</v>
      </c>
      <c r="AB59" s="277">
        <v>0</v>
      </c>
      <c r="AC59" s="277">
        <v>0</v>
      </c>
      <c r="AH59" t="s">
        <v>664</v>
      </c>
      <c r="AR59" t="s">
        <v>734</v>
      </c>
      <c r="AX59" t="s">
        <v>664</v>
      </c>
      <c r="AZ59" t="s">
        <v>777</v>
      </c>
      <c r="BF59" t="s">
        <v>776</v>
      </c>
    </row>
    <row r="60" spans="5:58" ht="51.75" customHeight="1">
      <c r="E60" s="377" t="s">
        <v>32</v>
      </c>
      <c r="F60" s="375" t="s">
        <v>665</v>
      </c>
      <c r="H60" s="277"/>
      <c r="I60" s="277"/>
      <c r="J60" s="277"/>
      <c r="K60" s="277"/>
      <c r="L60" s="217" t="str">
        <f t="shared" si="40"/>
        <v/>
      </c>
      <c r="M60" s="408" t="str">
        <f>+_xlfn.IFERROR(IF(COUNT(L60),ROUND(L60/'Shareholding Pattern'!$L$78*100,2),""),"")</f>
        <v/>
      </c>
      <c r="N60" s="277"/>
      <c r="O60" s="277"/>
      <c r="P60" s="217" t="str">
        <f t="shared" si="38"/>
        <v/>
      </c>
      <c r="Q60" s="176" t="str">
        <f>+_xlfn.IFERROR(IF(COUNT(P60),ROUND(P60/'Shareholding Pattern'!$P$79*100,2),""),"")</f>
        <v/>
      </c>
      <c r="R60" s="277"/>
      <c r="S60" s="277"/>
      <c r="T60" s="217" t="str">
        <f t="shared" si="41"/>
        <v/>
      </c>
      <c r="U60" s="218" t="str">
        <f>+_xlfn.IFERROR(IF(COUNT(L60,T60),ROUND(SUM(L60,T60)/SUM('Shareholding Pattern'!$L$78,'Shareholding Pattern'!$T$78)*100,2),""),"")</f>
        <v/>
      </c>
      <c r="V60" s="277"/>
      <c r="W60" s="182" t="str">
        <f t="shared" si="39"/>
        <v/>
      </c>
      <c r="X60" s="572"/>
      <c r="Y60" s="573"/>
      <c r="Z60" s="277"/>
      <c r="AA60" s="277"/>
      <c r="AB60" s="277"/>
      <c r="AC60" s="277"/>
      <c r="AH60" t="s">
        <v>833</v>
      </c>
      <c r="AR60" t="s">
        <v>735</v>
      </c>
      <c r="AX60" t="s">
        <v>833</v>
      </c>
      <c r="AZ60" t="s">
        <v>779</v>
      </c>
      <c r="BF60" t="s">
        <v>778</v>
      </c>
    </row>
    <row r="61" spans="5:58" ht="51.75" customHeight="1">
      <c r="E61" s="377" t="s">
        <v>42</v>
      </c>
      <c r="F61" s="375" t="s">
        <v>666</v>
      </c>
      <c r="H61" s="277"/>
      <c r="I61" s="277"/>
      <c r="J61" s="277"/>
      <c r="K61" s="277"/>
      <c r="L61" s="217" t="str">
        <f t="shared" si="40"/>
        <v/>
      </c>
      <c r="M61" s="408" t="str">
        <f>+_xlfn.IFERROR(IF(COUNT(L61),ROUND(L61/'Shareholding Pattern'!$L$78*100,2),""),"")</f>
        <v/>
      </c>
      <c r="N61" s="277"/>
      <c r="O61" s="277"/>
      <c r="P61" s="217" t="str">
        <f t="shared" si="38"/>
        <v/>
      </c>
      <c r="Q61" s="176" t="str">
        <f>+_xlfn.IFERROR(IF(COUNT(P61),ROUND(P61/'Shareholding Pattern'!$P$79*100,2),""),"")</f>
        <v/>
      </c>
      <c r="R61" s="277"/>
      <c r="S61" s="277"/>
      <c r="T61" s="217" t="str">
        <f t="shared" si="41"/>
        <v/>
      </c>
      <c r="U61" s="218" t="str">
        <f>+_xlfn.IFERROR(IF(COUNT(L61,T61),ROUND(SUM(L61,T61)/SUM('Shareholding Pattern'!$L$78,'Shareholding Pattern'!$T$78)*100,2),""),"")</f>
        <v/>
      </c>
      <c r="V61" s="277"/>
      <c r="W61" s="182" t="str">
        <f t="shared" si="39"/>
        <v/>
      </c>
      <c r="X61" s="572"/>
      <c r="Y61" s="573"/>
      <c r="Z61" s="277"/>
      <c r="AA61" s="277"/>
      <c r="AB61" s="277"/>
      <c r="AC61" s="277"/>
      <c r="AH61" t="s">
        <v>834</v>
      </c>
      <c r="AR61" t="s">
        <v>736</v>
      </c>
      <c r="AX61" t="s">
        <v>834</v>
      </c>
      <c r="AZ61" t="s">
        <v>781</v>
      </c>
      <c r="BF61" t="s">
        <v>780</v>
      </c>
    </row>
    <row r="62" spans="5:58" ht="51.75" customHeight="1">
      <c r="E62" s="377" t="s">
        <v>50</v>
      </c>
      <c r="F62" s="398" t="s">
        <v>667</v>
      </c>
      <c r="H62" s="277">
        <v>1</v>
      </c>
      <c r="I62" s="277">
        <v>63259</v>
      </c>
      <c r="J62" s="277"/>
      <c r="K62" s="277"/>
      <c r="L62" s="217">
        <f t="shared" si="40"/>
        <v>63259</v>
      </c>
      <c r="M62" s="408">
        <f>+_xlfn.IFERROR(IF(COUNT(L62),ROUND(L62/'Shareholding Pattern'!$L$78*100,2),""),"")</f>
        <v>0.58</v>
      </c>
      <c r="N62" s="277">
        <v>63259</v>
      </c>
      <c r="O62" s="277"/>
      <c r="P62" s="217">
        <f t="shared" si="38"/>
        <v>63259</v>
      </c>
      <c r="Q62" s="176">
        <f>+_xlfn.IFERROR(IF(COUNT(P62),ROUND(P62/'Shareholding Pattern'!$P$79*100,2),""),"")</f>
        <v>0.58</v>
      </c>
      <c r="R62" s="277"/>
      <c r="S62" s="277"/>
      <c r="T62" s="217" t="str">
        <f t="shared" si="41"/>
        <v/>
      </c>
      <c r="U62" s="218">
        <f>+_xlfn.IFERROR(IF(COUNT(L62,T62),ROUND(SUM(L62,T62)/SUM('Shareholding Pattern'!$L$78,'Shareholding Pattern'!$T$78)*100,2),""),"")</f>
        <v>0.58</v>
      </c>
      <c r="V62" s="277"/>
      <c r="W62" s="182" t="str">
        <f t="shared" si="39"/>
        <v/>
      </c>
      <c r="X62" s="572"/>
      <c r="Y62" s="573"/>
      <c r="Z62" s="277">
        <v>63259</v>
      </c>
      <c r="AA62" s="277">
        <v>0</v>
      </c>
      <c r="AB62" s="277">
        <v>0</v>
      </c>
      <c r="AC62" s="277">
        <v>0</v>
      </c>
      <c r="AH62" t="s">
        <v>835</v>
      </c>
      <c r="AR62" t="s">
        <v>737</v>
      </c>
      <c r="AX62" t="s">
        <v>835</v>
      </c>
      <c r="AZ62" t="s">
        <v>783</v>
      </c>
      <c r="BF62" t="s">
        <v>782</v>
      </c>
    </row>
    <row r="63" spans="5:58" ht="51.75" customHeight="1">
      <c r="E63" s="377" t="s">
        <v>51</v>
      </c>
      <c r="F63" s="375" t="s">
        <v>650</v>
      </c>
      <c r="H63" s="277">
        <v>6283</v>
      </c>
      <c r="I63" s="277">
        <v>3638741</v>
      </c>
      <c r="J63" s="277"/>
      <c r="K63" s="277"/>
      <c r="L63" s="217">
        <f t="shared" si="40"/>
        <v>3638741</v>
      </c>
      <c r="M63" s="408">
        <f>+_xlfn.IFERROR(IF(COUNT(L63),ROUND(L63/'Shareholding Pattern'!$L$78*100,2),""),"")</f>
        <v>33.45</v>
      </c>
      <c r="N63" s="277">
        <v>3638340</v>
      </c>
      <c r="O63" s="277"/>
      <c r="P63" s="217">
        <f t="shared" si="38"/>
        <v>3638340</v>
      </c>
      <c r="Q63" s="176">
        <f>+_xlfn.IFERROR(IF(COUNT(P63),ROUND(P63/'Shareholding Pattern'!$P$79*100,2),""),"")</f>
        <v>33.45</v>
      </c>
      <c r="R63" s="277"/>
      <c r="S63" s="277"/>
      <c r="T63" s="217" t="str">
        <f t="shared" si="41"/>
        <v/>
      </c>
      <c r="U63" s="218">
        <f>+_xlfn.IFERROR(IF(COUNT(L63,T63),ROUND(SUM(L63,T63)/SUM('Shareholding Pattern'!$L$78,'Shareholding Pattern'!$T$78)*100,2),""),"")</f>
        <v>33.45</v>
      </c>
      <c r="V63" s="277"/>
      <c r="W63" s="182" t="str">
        <f t="shared" si="39"/>
        <v/>
      </c>
      <c r="X63" s="572"/>
      <c r="Y63" s="573"/>
      <c r="Z63" s="277">
        <v>3589133</v>
      </c>
      <c r="AA63" s="277">
        <v>0</v>
      </c>
      <c r="AB63" s="277">
        <v>0</v>
      </c>
      <c r="AC63" s="277">
        <v>0</v>
      </c>
      <c r="AH63" t="s">
        <v>195</v>
      </c>
      <c r="AR63" t="s">
        <v>738</v>
      </c>
      <c r="AX63" t="s">
        <v>195</v>
      </c>
      <c r="AZ63" t="s">
        <v>785</v>
      </c>
      <c r="BF63" t="s">
        <v>784</v>
      </c>
    </row>
    <row r="64" spans="5:58" ht="43.5" customHeight="1">
      <c r="E64" s="377" t="s">
        <v>53</v>
      </c>
      <c r="F64" s="234" t="s">
        <v>651</v>
      </c>
      <c r="H64" s="277">
        <v>4</v>
      </c>
      <c r="I64" s="277">
        <v>1309615</v>
      </c>
      <c r="J64" s="277"/>
      <c r="K64" s="277"/>
      <c r="L64" s="217">
        <f t="shared" si="40"/>
        <v>1309615</v>
      </c>
      <c r="M64" s="408">
        <f>+_xlfn.IFERROR(IF(COUNT(L64),ROUND(L64/'Shareholding Pattern'!$L$78*100,2),""),"")</f>
        <v>12.04</v>
      </c>
      <c r="N64" s="277">
        <v>1309615</v>
      </c>
      <c r="O64" s="277"/>
      <c r="P64" s="217">
        <f t="shared" si="38"/>
        <v>1309615</v>
      </c>
      <c r="Q64" s="176">
        <f>+_xlfn.IFERROR(IF(COUNT(P64),ROUND(P64/'Shareholding Pattern'!$P$79*100,2),""),"")</f>
        <v>12.04</v>
      </c>
      <c r="R64" s="277"/>
      <c r="S64" s="277"/>
      <c r="T64" s="217" t="str">
        <f t="shared" si="41"/>
        <v/>
      </c>
      <c r="U64" s="218">
        <f>+_xlfn.IFERROR(IF(COUNT(L64,T64),ROUND(SUM(L64,T64)/SUM('Shareholding Pattern'!$L$78,'Shareholding Pattern'!$T$78)*100,2),""),"")</f>
        <v>12.04</v>
      </c>
      <c r="V64" s="277"/>
      <c r="W64" s="182" t="str">
        <f t="shared" si="39"/>
        <v/>
      </c>
      <c r="X64" s="572"/>
      <c r="Y64" s="573"/>
      <c r="Z64" s="277">
        <v>1309615</v>
      </c>
      <c r="AA64" s="277">
        <v>0</v>
      </c>
      <c r="AB64" s="277">
        <v>0</v>
      </c>
      <c r="AC64" s="277">
        <v>0</v>
      </c>
      <c r="AH64" t="s">
        <v>196</v>
      </c>
      <c r="AR64" t="s">
        <v>739</v>
      </c>
      <c r="AX64" t="s">
        <v>196</v>
      </c>
      <c r="AZ64" t="s">
        <v>787</v>
      </c>
      <c r="BF64" t="s">
        <v>786</v>
      </c>
    </row>
    <row r="65" spans="5:58" ht="43.5" customHeight="1">
      <c r="E65" s="377" t="s">
        <v>55</v>
      </c>
      <c r="F65" s="234" t="s">
        <v>668</v>
      </c>
      <c r="H65" s="277">
        <v>54</v>
      </c>
      <c r="I65" s="277">
        <v>211092</v>
      </c>
      <c r="J65" s="277"/>
      <c r="K65" s="277"/>
      <c r="L65" s="217">
        <f t="shared" si="40"/>
        <v>211092</v>
      </c>
      <c r="M65" s="408">
        <f>+_xlfn.IFERROR(IF(COUNT(L65),ROUND(L65/'Shareholding Pattern'!$L$78*100,2),""),"")</f>
        <v>1.94</v>
      </c>
      <c r="N65" s="277">
        <v>211092</v>
      </c>
      <c r="O65" s="277"/>
      <c r="P65" s="217">
        <f t="shared" si="38"/>
        <v>211092</v>
      </c>
      <c r="Q65" s="176">
        <f>+_xlfn.IFERROR(IF(COUNT(P65),ROUND(P65/'Shareholding Pattern'!$P$79*100,2),""),"")</f>
        <v>1.94</v>
      </c>
      <c r="R65" s="277"/>
      <c r="S65" s="277"/>
      <c r="T65" s="217" t="str">
        <f t="shared" si="41"/>
        <v/>
      </c>
      <c r="U65" s="218">
        <f>+_xlfn.IFERROR(IF(COUNT(L65,T65),ROUND(SUM(L65,T65)/SUM('Shareholding Pattern'!$L$78,'Shareholding Pattern'!$T$78)*100,2),""),"")</f>
        <v>1.94</v>
      </c>
      <c r="V65" s="277"/>
      <c r="W65" s="182" t="str">
        <f t="shared" si="39"/>
        <v/>
      </c>
      <c r="X65" s="572"/>
      <c r="Y65" s="573"/>
      <c r="Z65" s="277">
        <v>89752</v>
      </c>
      <c r="AA65" s="277">
        <v>0</v>
      </c>
      <c r="AB65" s="277">
        <v>0</v>
      </c>
      <c r="AC65" s="277">
        <v>0</v>
      </c>
      <c r="AH65" t="s">
        <v>668</v>
      </c>
      <c r="AR65" t="s">
        <v>740</v>
      </c>
      <c r="AX65" t="s">
        <v>668</v>
      </c>
      <c r="AZ65" t="s">
        <v>789</v>
      </c>
      <c r="BF65" t="s">
        <v>788</v>
      </c>
    </row>
    <row r="66" spans="5:58" ht="43.5" customHeight="1">
      <c r="E66" s="377" t="s">
        <v>670</v>
      </c>
      <c r="F66" s="234" t="s">
        <v>464</v>
      </c>
      <c r="H66" s="277">
        <v>1</v>
      </c>
      <c r="I66" s="277">
        <v>850000</v>
      </c>
      <c r="J66" s="277"/>
      <c r="K66" s="277"/>
      <c r="L66" s="217">
        <f t="shared" si="40"/>
        <v>850000</v>
      </c>
      <c r="M66" s="408">
        <f>+_xlfn.IFERROR(IF(COUNT(L66),ROUND(L66/'Shareholding Pattern'!$L$78*100,2),""),"")</f>
        <v>7.81</v>
      </c>
      <c r="N66" s="277">
        <v>850000</v>
      </c>
      <c r="O66" s="277"/>
      <c r="P66" s="217">
        <f t="shared" si="38"/>
        <v>850000</v>
      </c>
      <c r="Q66" s="176">
        <f>+_xlfn.IFERROR(IF(COUNT(P66),ROUND(P66/'Shareholding Pattern'!$P$79*100,2),""),"")</f>
        <v>7.81</v>
      </c>
      <c r="R66" s="277"/>
      <c r="S66" s="277"/>
      <c r="T66" s="217" t="str">
        <f t="shared" si="41"/>
        <v/>
      </c>
      <c r="U66" s="218">
        <f>+_xlfn.IFERROR(IF(COUNT(L66,T66),ROUND(SUM(L66,T66)/SUM('Shareholding Pattern'!$L$78,'Shareholding Pattern'!$T$78)*100,2),""),"")</f>
        <v>7.81</v>
      </c>
      <c r="V66" s="277"/>
      <c r="W66" s="182" t="str">
        <f t="shared" si="39"/>
        <v/>
      </c>
      <c r="X66" s="572"/>
      <c r="Y66" s="573"/>
      <c r="Z66" s="277">
        <v>0</v>
      </c>
      <c r="AA66" s="277">
        <v>0</v>
      </c>
      <c r="AB66" s="277">
        <v>0</v>
      </c>
      <c r="AC66" s="277">
        <v>0</v>
      </c>
      <c r="AH66" t="s">
        <v>464</v>
      </c>
      <c r="AR66" t="s">
        <v>741</v>
      </c>
      <c r="AX66" t="s">
        <v>464</v>
      </c>
      <c r="AZ66" t="s">
        <v>791</v>
      </c>
      <c r="BF66" t="s">
        <v>790</v>
      </c>
    </row>
    <row r="67" spans="5:58" ht="43.5" customHeight="1">
      <c r="E67" s="377" t="s">
        <v>671</v>
      </c>
      <c r="F67" s="234" t="s">
        <v>669</v>
      </c>
      <c r="H67" s="277"/>
      <c r="I67" s="277"/>
      <c r="J67" s="277"/>
      <c r="K67" s="277"/>
      <c r="L67" s="217" t="str">
        <f t="shared" si="40"/>
        <v/>
      </c>
      <c r="M67" s="408" t="str">
        <f>+_xlfn.IFERROR(IF(COUNT(L67),ROUND(L67/'Shareholding Pattern'!$L$78*100,2),""),"")</f>
        <v/>
      </c>
      <c r="N67" s="277"/>
      <c r="O67" s="277"/>
      <c r="P67" s="217" t="str">
        <f t="shared" si="38"/>
        <v/>
      </c>
      <c r="Q67" s="176" t="str">
        <f>+_xlfn.IFERROR(IF(COUNT(P67),ROUND(P67/'Shareholding Pattern'!$P$79*100,2),""),"")</f>
        <v/>
      </c>
      <c r="R67" s="277"/>
      <c r="S67" s="277"/>
      <c r="T67" s="217" t="str">
        <f t="shared" si="41"/>
        <v/>
      </c>
      <c r="U67" s="218" t="str">
        <f>+_xlfn.IFERROR(IF(COUNT(L67,T67),ROUND(SUM(L67,T67)/SUM('Shareholding Pattern'!$L$78,'Shareholding Pattern'!$T$78)*100,2),""),"")</f>
        <v/>
      </c>
      <c r="V67" s="277"/>
      <c r="W67" s="182" t="str">
        <f t="shared" si="39"/>
        <v/>
      </c>
      <c r="X67" s="572"/>
      <c r="Y67" s="573"/>
      <c r="Z67" s="277"/>
      <c r="AA67" s="277"/>
      <c r="AB67" s="277"/>
      <c r="AC67" s="277"/>
      <c r="AH67" t="s">
        <v>669</v>
      </c>
      <c r="AR67" t="s">
        <v>742</v>
      </c>
      <c r="AX67" t="s">
        <v>669</v>
      </c>
      <c r="AZ67" t="s">
        <v>793</v>
      </c>
      <c r="BF67" t="s">
        <v>792</v>
      </c>
    </row>
    <row r="68" spans="5:58" ht="39" customHeight="1">
      <c r="E68" s="377" t="s">
        <v>674</v>
      </c>
      <c r="F68" s="234" t="s">
        <v>440</v>
      </c>
      <c r="H68" s="277">
        <v>24</v>
      </c>
      <c r="I68" s="277">
        <v>84083</v>
      </c>
      <c r="J68" s="277"/>
      <c r="K68" s="277"/>
      <c r="L68" s="217">
        <f t="shared" si="40"/>
        <v>84083</v>
      </c>
      <c r="M68" s="408">
        <f>+_xlfn.IFERROR(IF(COUNT(L68),ROUND(L68/'Shareholding Pattern'!$L$78*100,2),""),"")</f>
        <v>0.77</v>
      </c>
      <c r="N68" s="277">
        <v>84083</v>
      </c>
      <c r="O68" s="277"/>
      <c r="P68" s="217">
        <f t="shared" si="38"/>
        <v>84083</v>
      </c>
      <c r="Q68" s="176">
        <f>+_xlfn.IFERROR(IF(COUNT(P68),ROUND(P68/'Shareholding Pattern'!$P$79*100,2),""),"")</f>
        <v>0.77</v>
      </c>
      <c r="R68" s="277"/>
      <c r="S68" s="277"/>
      <c r="T68" s="217" t="str">
        <f t="shared" si="41"/>
        <v/>
      </c>
      <c r="U68" s="218">
        <f>+_xlfn.IFERROR(IF(COUNT(L68,T68),ROUND(SUM(L68,T68)/SUM('Shareholding Pattern'!$L$78,'Shareholding Pattern'!$T$78)*100,2),""),"")</f>
        <v>0.77</v>
      </c>
      <c r="V68" s="277"/>
      <c r="W68" s="182" t="str">
        <f t="shared" si="39"/>
        <v/>
      </c>
      <c r="X68" s="572"/>
      <c r="Y68" s="573"/>
      <c r="Z68" s="277">
        <v>84083</v>
      </c>
      <c r="AA68" s="277">
        <v>0</v>
      </c>
      <c r="AB68" s="277">
        <v>0</v>
      </c>
      <c r="AC68" s="277">
        <v>0</v>
      </c>
      <c r="AH68" t="s">
        <v>440</v>
      </c>
      <c r="AR68" t="s">
        <v>743</v>
      </c>
      <c r="AX68" t="s">
        <v>440</v>
      </c>
      <c r="AZ68" t="s">
        <v>795</v>
      </c>
      <c r="BF68" t="s">
        <v>794</v>
      </c>
    </row>
    <row r="69" spans="5:58" ht="20.1" customHeight="1">
      <c r="E69" s="377" t="s">
        <v>675</v>
      </c>
      <c r="F69" s="235" t="s">
        <v>33</v>
      </c>
      <c r="H69" s="277">
        <v>88</v>
      </c>
      <c r="I69" s="277">
        <v>100059</v>
      </c>
      <c r="J69" s="277"/>
      <c r="K69" s="277"/>
      <c r="L69" s="217">
        <f t="shared" si="40"/>
        <v>100059</v>
      </c>
      <c r="M69" s="408">
        <f>+_xlfn.IFERROR(IF(COUNT(L69),ROUND(L69/'Shareholding Pattern'!$L$78*100,2),""),"")</f>
        <v>0.92</v>
      </c>
      <c r="N69" s="277">
        <v>100059</v>
      </c>
      <c r="O69" s="277"/>
      <c r="P69" s="217">
        <f t="shared" si="38"/>
        <v>100059</v>
      </c>
      <c r="Q69" s="176">
        <f>+_xlfn.IFERROR(IF(COUNT(P69),ROUND(P69/'Shareholding Pattern'!$P$79*100,2),""),"")</f>
        <v>0.92</v>
      </c>
      <c r="R69" s="277"/>
      <c r="S69" s="277"/>
      <c r="T69" s="217" t="str">
        <f t="shared" si="41"/>
        <v/>
      </c>
      <c r="U69" s="218">
        <f>+_xlfn.IFERROR(IF(COUNT(L69,T69),ROUND(SUM(L69,T69)/SUM('Shareholding Pattern'!$L$78,'Shareholding Pattern'!$T$78)*100,2),""),"")</f>
        <v>0.92</v>
      </c>
      <c r="V69" s="277"/>
      <c r="W69" s="182" t="str">
        <f t="shared" si="39"/>
        <v/>
      </c>
      <c r="X69" s="572"/>
      <c r="Y69" s="573"/>
      <c r="Z69" s="277">
        <v>100059</v>
      </c>
      <c r="AA69" s="277">
        <v>0</v>
      </c>
      <c r="AB69" s="277">
        <v>0</v>
      </c>
      <c r="AC69" s="277">
        <v>0</v>
      </c>
      <c r="AH69" t="s">
        <v>800</v>
      </c>
      <c r="AR69" t="s">
        <v>185</v>
      </c>
      <c r="AX69" t="s">
        <v>800</v>
      </c>
      <c r="AZ69" t="s">
        <v>797</v>
      </c>
      <c r="BF69" t="s">
        <v>796</v>
      </c>
    </row>
    <row r="70" spans="5:44" ht="20.1" customHeight="1">
      <c r="E70" s="540" t="s">
        <v>676</v>
      </c>
      <c r="F70" s="540"/>
      <c r="G70" s="540"/>
      <c r="H70" s="190">
        <f>+_xlfn.IFERROR(IF(COUNT(H57:H69),ROUND(SUM(H57:H69),0),""),"")</f>
        <v>6457</v>
      </c>
      <c r="I70" s="190">
        <f>+_xlfn.IFERROR(IF(COUNT(I57:I69),ROUND(SUM(I57:I69),0),""),"")</f>
        <v>6258504</v>
      </c>
      <c r="J70" s="190" t="str">
        <f>+_xlfn.IFERROR(IF(COUNT(J57:J69),ROUND(SUM(J57:J69),0),""),"")</f>
        <v/>
      </c>
      <c r="K70" s="165" t="str">
        <f>+_xlfn.IFERROR(IF(COUNT(K57:K69),ROUND(SUM(K57:K69),0),""),"")</f>
        <v/>
      </c>
      <c r="L70" s="189">
        <f aca="true" t="shared" si="42" ref="L70:L71">+_xlfn.IFERROR(IF(COUNT(I70:K70),ROUND(SUM(I70:K70),0),""),"")</f>
        <v>6258504</v>
      </c>
      <c r="M70" s="173">
        <f>+_xlfn.IFERROR(IF(COUNT(L70),ROUND(L70/'Shareholding Pattern'!$L$78*100,2),""),"")</f>
        <v>57.53</v>
      </c>
      <c r="N70" s="166">
        <f>+_xlfn.IFERROR(IF(COUNT(N57:N69),ROUND(SUM(N57:N69),0),""),"")</f>
        <v>6258103</v>
      </c>
      <c r="O70" s="166" t="str">
        <f>+_xlfn.IFERROR(IF(COUNT(O57:O69),ROUND(SUM(O57:O69),0),""),"")</f>
        <v/>
      </c>
      <c r="P70" s="189">
        <f aca="true" t="shared" si="43" ref="P70">+_xlfn.IFERROR(IF(COUNT(N70:O70),ROUND(SUM(N70:O70),0),""),"")</f>
        <v>6258103</v>
      </c>
      <c r="Q70" s="177">
        <f>+_xlfn.IFERROR(IF(COUNT(P70),ROUND(P70/'Shareholding Pattern'!$P$79*100,2),""),"")</f>
        <v>57.53</v>
      </c>
      <c r="R70" s="190" t="str">
        <f>+_xlfn.IFERROR(IF(COUNT(R57:R69),ROUND(SUM(R57:R69),0),""),"")</f>
        <v/>
      </c>
      <c r="S70" s="190" t="str">
        <f>+_xlfn.IFERROR(IF(COUNT(S57:S69),ROUND(SUM(S57:S69),0),""),"")</f>
        <v/>
      </c>
      <c r="T70" s="189" t="str">
        <f aca="true" t="shared" si="44" ref="T70">+_xlfn.IFERROR(IF(COUNT(R70:S70),ROUND(SUM(R70:S70),0),""),"")</f>
        <v/>
      </c>
      <c r="U70" s="167">
        <f>+_xlfn.IFERROR(IF(COUNT(L70,T70),ROUND(SUM(L70,T70)/SUM('Shareholding Pattern'!$L$78,'Shareholding Pattern'!$T$78)*100,2),""),"")</f>
        <v>57.53</v>
      </c>
      <c r="V70" s="166" t="str">
        <f>+_xlfn.IFERROR(IF(COUNT(V57:V69),ROUND(SUM(V57:V69),0),""),"")</f>
        <v/>
      </c>
      <c r="W70" s="183" t="str">
        <f t="shared" si="39"/>
        <v/>
      </c>
      <c r="X70" s="572"/>
      <c r="Y70" s="573"/>
      <c r="Z70" s="190">
        <f>+_xlfn.IFERROR(IF(COUNT(Z57:Z69),ROUND(SUM(Z57:Z69),0),""),"")</f>
        <v>5237556</v>
      </c>
      <c r="AA70" s="190">
        <f aca="true" t="shared" si="45" ref="AA70:AC70">+_xlfn.IFERROR(IF(COUNT(AA57:AA69),ROUND(SUM(AA57:AA69),0),""),"")</f>
        <v>0</v>
      </c>
      <c r="AB70" s="190">
        <f t="shared" si="45"/>
        <v>0</v>
      </c>
      <c r="AC70" s="190">
        <f t="shared" si="45"/>
        <v>0</v>
      </c>
      <c r="AR70" t="s">
        <v>186</v>
      </c>
    </row>
    <row r="71" spans="5:44" ht="20.1" customHeight="1">
      <c r="E71" s="541" t="s">
        <v>677</v>
      </c>
      <c r="F71" s="541"/>
      <c r="G71" s="541"/>
      <c r="H71" s="190">
        <f>+_xlfn.IFERROR(IF(COUNT(H41,H50,H55,H70),ROUND(SUM(H41,H50,H55,H70),0),""),"")</f>
        <v>6457</v>
      </c>
      <c r="I71" s="190">
        <f aca="true" t="shared" si="46" ref="I71:K71">+_xlfn.IFERROR(IF(COUNT(I41,I50,I55,I70),ROUND(SUM(I41,I50,I55,I70),0),""),"")</f>
        <v>6258504</v>
      </c>
      <c r="J71" s="190" t="str">
        <f t="shared" si="46"/>
        <v/>
      </c>
      <c r="K71" s="190" t="str">
        <f t="shared" si="46"/>
        <v/>
      </c>
      <c r="L71" s="189">
        <f t="shared" si="42"/>
        <v>6258504</v>
      </c>
      <c r="M71" s="173">
        <f>+_xlfn.IFERROR(IF(COUNT(L71),ROUND(L71/'Shareholding Pattern'!$L$78*100,2),""),"")</f>
        <v>57.53</v>
      </c>
      <c r="N71" s="190">
        <f aca="true" t="shared" si="47" ref="N71">+_xlfn.IFERROR(IF(COUNT(N41,N50,N55,N70),ROUND(SUM(N41,N50,N55,N70),0),""),"")</f>
        <v>6258103</v>
      </c>
      <c r="O71" s="190" t="str">
        <f aca="true" t="shared" si="48" ref="O71:P71">+_xlfn.IFERROR(IF(COUNT(O41,O50,O55,O70),ROUND(SUM(O41,O50,O55,O70),0),""),"")</f>
        <v/>
      </c>
      <c r="P71" s="190">
        <f t="shared" si="48"/>
        <v>6258103</v>
      </c>
      <c r="Q71" s="177">
        <f>+_xlfn.IFERROR(IF(COUNT(P71),ROUND(P71/'Shareholding Pattern'!$P$79*100,2),""),"")</f>
        <v>57.53</v>
      </c>
      <c r="R71" s="190" t="str">
        <f aca="true" t="shared" si="49" ref="R71">+_xlfn.IFERROR(IF(COUNT(R41,R50,R55,R70),ROUND(SUM(R41,R50,R55,R70),0),""),"")</f>
        <v/>
      </c>
      <c r="S71" s="190" t="str">
        <f aca="true" t="shared" si="50" ref="S71">+_xlfn.IFERROR(IF(COUNT(S41,S50,S55,S70),ROUND(SUM(S41,S50,S55,S70),0),""),"")</f>
        <v/>
      </c>
      <c r="T71" s="341" t="str">
        <f aca="true" t="shared" si="51" ref="T71">+_xlfn.IFERROR(IF(COUNT(R71:S71),ROUND(SUM(R71:S71),0),""),"")</f>
        <v/>
      </c>
      <c r="U71" s="167">
        <f>+_xlfn.IFERROR(IF(COUNT(L71,T71),ROUND(SUM(L71,T71)/SUM('Shareholding Pattern'!$L$78,'Shareholding Pattern'!$T$78)*100,2),""),"")</f>
        <v>57.53</v>
      </c>
      <c r="V71" s="190" t="str">
        <f aca="true" t="shared" si="52" ref="V71">+_xlfn.IFERROR(IF(COUNT(V41,V50,V55,V70),ROUND(SUM(V41,V50,V55,V70),0),""),"")</f>
        <v/>
      </c>
      <c r="W71" s="183" t="str">
        <f t="shared" si="39"/>
        <v/>
      </c>
      <c r="X71" s="574"/>
      <c r="Y71" s="575"/>
      <c r="Z71" s="190">
        <f aca="true" t="shared" si="53" ref="Z71">+_xlfn.IFERROR(IF(COUNT(Z41,Z50,Z55,Z70),ROUND(SUM(Z41,Z50,Z55,Z70),0),""),"")</f>
        <v>5237556</v>
      </c>
      <c r="AA71" s="190">
        <f aca="true" t="shared" si="54" ref="AA71">+_xlfn.IFERROR(IF(COUNT(AA41,AA50,AA55,AA70),ROUND(SUM(AA41,AA50,AA55,AA70),0),""),"")</f>
        <v>0</v>
      </c>
      <c r="AB71" s="190">
        <f aca="true" t="shared" si="55" ref="AB71">+_xlfn.IFERROR(IF(COUNT(AB41,AB50,AB55,AB70),ROUND(SUM(AB41,AB50,AB55,AB70),0),""),"")</f>
        <v>0</v>
      </c>
      <c r="AC71" s="190">
        <f aca="true" t="shared" si="56" ref="AC71">+_xlfn.IFERROR(IF(COUNT(AC41,AC50,AC55,AC70),ROUND(SUM(AC41,AC50,AC55,AC70),0),""),"")</f>
        <v>0</v>
      </c>
      <c r="AR71" t="s">
        <v>187</v>
      </c>
    </row>
    <row r="72" spans="5:29" ht="34.5" customHeight="1">
      <c r="E72" s="164"/>
      <c r="F72" s="239" t="s">
        <v>370</v>
      </c>
      <c r="G72" s="238"/>
      <c r="H72" s="339"/>
      <c r="I72" s="339"/>
      <c r="J72" s="339"/>
      <c r="K72" s="238"/>
      <c r="L72" s="238"/>
      <c r="M72" s="238"/>
      <c r="N72" s="238"/>
      <c r="O72" s="238"/>
      <c r="P72" s="339"/>
      <c r="Q72" s="238"/>
      <c r="R72" s="339"/>
      <c r="S72" s="339"/>
      <c r="T72" s="339"/>
      <c r="U72" s="238"/>
      <c r="V72" s="238"/>
      <c r="W72" s="238"/>
      <c r="X72" s="238"/>
      <c r="Y72" s="238"/>
      <c r="Z72" s="404"/>
      <c r="AA72" s="404"/>
      <c r="AB72" s="404"/>
      <c r="AC72" s="346"/>
    </row>
    <row r="73" spans="5:29" ht="42" customHeight="1">
      <c r="E73" s="130"/>
      <c r="F73" s="230" t="s">
        <v>371</v>
      </c>
      <c r="M73"/>
      <c r="N73"/>
      <c r="O73"/>
      <c r="Q73"/>
      <c r="U73"/>
      <c r="V73"/>
      <c r="W73"/>
      <c r="X73"/>
      <c r="Y73"/>
      <c r="Z73" s="405"/>
      <c r="AA73" s="405"/>
      <c r="AB73" s="405"/>
      <c r="AC73" s="347"/>
    </row>
    <row r="74" spans="5:29" ht="34.5" customHeight="1">
      <c r="E74" s="117" t="s">
        <v>57</v>
      </c>
      <c r="F74" s="546" t="s">
        <v>58</v>
      </c>
      <c r="G74" s="547"/>
      <c r="H74" s="547"/>
      <c r="I74" s="547"/>
      <c r="J74" s="547"/>
      <c r="K74" s="547"/>
      <c r="L74" s="547"/>
      <c r="M74" s="547"/>
      <c r="N74" s="547"/>
      <c r="O74" s="547"/>
      <c r="P74" s="547"/>
      <c r="Q74" s="547"/>
      <c r="R74" s="547"/>
      <c r="S74" s="547"/>
      <c r="T74" s="547"/>
      <c r="U74" s="547"/>
      <c r="V74" s="547"/>
      <c r="W74" s="547"/>
      <c r="X74" s="547"/>
      <c r="Y74" s="547"/>
      <c r="Z74" s="547"/>
      <c r="AA74" s="547"/>
      <c r="AB74" s="547"/>
      <c r="AC74" s="548"/>
    </row>
    <row r="75" spans="5:58" ht="33" customHeight="1">
      <c r="E75" s="118" t="s">
        <v>70</v>
      </c>
      <c r="F75" s="237" t="s">
        <v>66</v>
      </c>
      <c r="H75" s="277"/>
      <c r="I75" s="277"/>
      <c r="J75" s="277"/>
      <c r="K75" s="277"/>
      <c r="L75" s="217" t="str">
        <f>+_xlfn.IFERROR(IF(COUNT(I75:K75),ROUND(SUM(I75:K75),2),""),"")</f>
        <v/>
      </c>
      <c r="M75" s="174"/>
      <c r="N75" s="277"/>
      <c r="O75" s="277"/>
      <c r="P75" s="217" t="str">
        <f>+_xlfn.IFERROR(IF(COUNT(N75:O75),ROUND(SUM(N75:O75),2),""),"")</f>
        <v/>
      </c>
      <c r="Q75" s="176" t="str">
        <f>+_xlfn.IFERROR(IF(COUNT(P75),ROUND(P75/'Shareholding Pattern'!$P$79*100,2),""),"")</f>
        <v/>
      </c>
      <c r="R75" s="277"/>
      <c r="S75" s="277"/>
      <c r="T75" s="217" t="str">
        <f>+_xlfn.IFERROR(IF(COUNT(R75:S75),ROUND(SUM(R75:S75),2),""),"")</f>
        <v/>
      </c>
      <c r="U75" s="154"/>
      <c r="V75" s="277"/>
      <c r="W75" s="182" t="str">
        <f aca="true" t="shared" si="57" ref="W75:W79">+_xlfn.IFERROR(IF(COUNT(V75),ROUND(SUM(V75)/SUM(L75)*100,2),""),0)</f>
        <v/>
      </c>
      <c r="X75" s="579"/>
      <c r="Y75" s="580"/>
      <c r="Z75" s="277"/>
      <c r="AA75" s="551"/>
      <c r="AB75" s="552"/>
      <c r="AC75" s="553"/>
      <c r="AH75" t="s">
        <v>298</v>
      </c>
      <c r="AR75" t="s">
        <v>188</v>
      </c>
      <c r="AX75" t="s">
        <v>298</v>
      </c>
      <c r="AZ75" t="s">
        <v>333</v>
      </c>
      <c r="BF75" t="s">
        <v>322</v>
      </c>
    </row>
    <row r="76" spans="5:58" ht="46.5" customHeight="1">
      <c r="E76" s="118" t="s">
        <v>59</v>
      </c>
      <c r="F76" s="436" t="s">
        <v>859</v>
      </c>
      <c r="H76" s="277"/>
      <c r="I76" s="277"/>
      <c r="J76" s="277"/>
      <c r="K76" s="277"/>
      <c r="L76" s="217" t="str">
        <f>+_xlfn.IFERROR(IF(COUNT(I76:K76),ROUND(SUM(I76:K76),2),""),"")</f>
        <v/>
      </c>
      <c r="M76" s="220" t="str">
        <f>+_xlfn.IFERROR(IF(COUNT(L76),ROUND(L76/'Shareholding Pattern'!$L$78*100,2),""),"")</f>
        <v/>
      </c>
      <c r="N76" s="277"/>
      <c r="O76" s="277"/>
      <c r="P76" s="217" t="str">
        <f>+_xlfn.IFERROR(IF(COUNT(N76:O76),ROUND(SUM(N76:O76),2),""),"")</f>
        <v/>
      </c>
      <c r="Q76" s="176" t="str">
        <f>+_xlfn.IFERROR(IF(COUNT(P76),ROUND(P76/'Shareholding Pattern'!$P$79*100,2),""),"")</f>
        <v/>
      </c>
      <c r="R76" s="277"/>
      <c r="S76" s="277"/>
      <c r="T76" s="217" t="str">
        <f>+_xlfn.IFERROR(IF(COUNT(R76:S76),ROUND(SUM(R76:S76),2),""),"")</f>
        <v/>
      </c>
      <c r="U76" s="148" t="str">
        <f>+_xlfn.IFERROR(IF(COUNT(L76,T76),ROUND(SUM(L76,T76)/SUM('Shareholding Pattern'!$L$78,'Shareholding Pattern'!$T$78)*100,2),""),"")</f>
        <v/>
      </c>
      <c r="V76" s="277"/>
      <c r="W76" s="182" t="str">
        <f t="shared" si="57"/>
        <v/>
      </c>
      <c r="X76" s="581"/>
      <c r="Y76" s="582"/>
      <c r="Z76" s="277"/>
      <c r="AA76" s="551"/>
      <c r="AB76" s="552"/>
      <c r="AC76" s="553"/>
      <c r="AH76" t="s">
        <v>198</v>
      </c>
      <c r="AR76" t="s">
        <v>189</v>
      </c>
      <c r="AX76" t="s">
        <v>198</v>
      </c>
      <c r="AZ76" t="s">
        <v>836</v>
      </c>
      <c r="BF76" t="s">
        <v>837</v>
      </c>
    </row>
    <row r="77" spans="5:44" ht="31.5" customHeight="1">
      <c r="E77" s="542" t="s">
        <v>67</v>
      </c>
      <c r="F77" s="542"/>
      <c r="G77" s="542"/>
      <c r="H77" s="149" t="str">
        <f>_xlfn.IFERROR(IF(COUNT(H75:H76),ROUND(SUM(H75:H76),0),""),"")</f>
        <v/>
      </c>
      <c r="I77" s="149" t="str">
        <f aca="true" t="shared" si="58" ref="I77:Z77">_xlfn.IFERROR(IF(COUNT(I75:I76),ROUND(SUM(I75:I76),0),""),"")</f>
        <v/>
      </c>
      <c r="J77" s="149" t="str">
        <f t="shared" si="58"/>
        <v/>
      </c>
      <c r="K77" s="149" t="str">
        <f t="shared" si="58"/>
        <v/>
      </c>
      <c r="L77" s="149" t="str">
        <f t="shared" si="58"/>
        <v/>
      </c>
      <c r="M77" s="174"/>
      <c r="N77" s="150" t="str">
        <f t="shared" si="58"/>
        <v/>
      </c>
      <c r="O77" s="150" t="str">
        <f t="shared" si="58"/>
        <v/>
      </c>
      <c r="P77" s="151" t="str">
        <f t="shared" si="58"/>
        <v/>
      </c>
      <c r="Q77" s="176" t="str">
        <f>+_xlfn.IFERROR(IF(COUNT(P77),ROUND(P77/'Shareholding Pattern'!$P$79*100,2),""),"")</f>
        <v/>
      </c>
      <c r="R77" s="149" t="str">
        <f t="shared" si="58"/>
        <v/>
      </c>
      <c r="S77" s="149" t="str">
        <f t="shared" si="58"/>
        <v/>
      </c>
      <c r="T77" s="149" t="str">
        <f t="shared" si="58"/>
        <v/>
      </c>
      <c r="U77" s="154"/>
      <c r="V77" s="149" t="str">
        <f t="shared" si="58"/>
        <v/>
      </c>
      <c r="W77" s="182" t="str">
        <f t="shared" si="57"/>
        <v/>
      </c>
      <c r="X77" s="581"/>
      <c r="Y77" s="582"/>
      <c r="Z77" s="149" t="str">
        <f t="shared" si="58"/>
        <v/>
      </c>
      <c r="AA77" s="554"/>
      <c r="AB77" s="555"/>
      <c r="AC77" s="556"/>
      <c r="AR77" t="s">
        <v>190</v>
      </c>
    </row>
    <row r="78" spans="5:29" ht="26.25" customHeight="1">
      <c r="E78" s="565" t="s">
        <v>68</v>
      </c>
      <c r="F78" s="565"/>
      <c r="G78" s="565"/>
      <c r="H78" s="149">
        <f>+_xlfn.IFERROR(IF(COUNT(H26,H71,H76),ROUND(SUM(H26,H71,H76),0),""),"")</f>
        <v>6460</v>
      </c>
      <c r="I78" s="149">
        <f>+_xlfn.IFERROR(IF(COUNT(I26,I71,I76),ROUND(SUM(I26,I71,I76),0),""),"")</f>
        <v>10878748</v>
      </c>
      <c r="J78" s="149" t="str">
        <f>+_xlfn.IFERROR(IF(COUNT(J26,J71,J76),ROUND(SUM(J26,J71,J76),0),""),"")</f>
        <v/>
      </c>
      <c r="K78" s="149" t="str">
        <f>+_xlfn.IFERROR(IF(COUNT(K26,K71,K76),ROUND(SUM(K26,K71,K76),0),""),"")</f>
        <v/>
      </c>
      <c r="L78" s="149">
        <f>+_xlfn.IFERROR(IF(COUNT(L26,L71,L76),ROUND(SUM(L26,L71,L76),0),""),"")</f>
        <v>10878748</v>
      </c>
      <c r="M78" s="175">
        <f>+_xlfn.IFERROR(IF(COUNT(L78),ROUND(L78/'Shareholding Pattern'!$L$78*100,2),""),0)</f>
        <v>100</v>
      </c>
      <c r="N78" s="153">
        <f>+_xlfn.IFERROR(IF(COUNT(N26,N71,N76),ROUND(SUM(N26,N71,N76),0),""),"")</f>
        <v>10878347</v>
      </c>
      <c r="O78" s="153" t="str">
        <f>+_xlfn.IFERROR(IF(COUNT(O26,O71,O76),ROUND(SUM(O26,O71,O76),0),""),"")</f>
        <v/>
      </c>
      <c r="P78" s="149">
        <f>+_xlfn.IFERROR(IF(COUNT(P26,P71,P76),ROUND(SUM(P26,P71,P76),0),""),"")</f>
        <v>10878347</v>
      </c>
      <c r="Q78" s="176">
        <f>+_xlfn.IFERROR(IF(COUNT(P78),ROUND(P78/'Shareholding Pattern'!$P$79*100,2),""),0)</f>
        <v>100</v>
      </c>
      <c r="R78" s="149" t="str">
        <f>+_xlfn.IFERROR(IF(COUNT(R26,R71,R76),ROUND(SUM(R26,R71,R76),0),""),"")</f>
        <v/>
      </c>
      <c r="S78" s="149" t="str">
        <f>+_xlfn.IFERROR(IF(COUNT(S26,S71,S76),ROUND(SUM(S26,S71,S76),0),""),"")</f>
        <v/>
      </c>
      <c r="T78" s="149" t="str">
        <f>+_xlfn.IFERROR(IF(COUNT(T26,T71,T76),ROUND(SUM(T26,T71,T76),0),""),"")</f>
        <v/>
      </c>
      <c r="U78" s="152">
        <f>+_xlfn.IFERROR(IF(COUNT(L78,T78),ROUND(SUM(L78,T78)/SUM('Shareholding Pattern'!$L$78,'Shareholding Pattern'!$T$78)*100,2),""),0)</f>
        <v>100</v>
      </c>
      <c r="V78" s="149" t="str">
        <f>+_xlfn.IFERROR(IF(COUNT(V26,V71,V76),ROUND(SUM(V26,V71,V76),0),""),"")</f>
        <v/>
      </c>
      <c r="W78" s="182" t="str">
        <f t="shared" si="57"/>
        <v/>
      </c>
      <c r="X78" s="583"/>
      <c r="Y78" s="584"/>
      <c r="Z78" s="149">
        <f>+_xlfn.IFERROR(IF(COUNT(Z26,Z71,Z76),ROUND(SUM(Z26,Z71,Z76),0),""),"")</f>
        <v>9857800</v>
      </c>
      <c r="AA78" s="149">
        <f aca="true" t="shared" si="59" ref="AA78:AC78">+_xlfn.IFERROR(IF(COUNT(AA26,AA71,AA76),ROUND(SUM(AA26,AA71,AA76),0),""),"")</f>
        <v>0</v>
      </c>
      <c r="AB78" s="149">
        <f t="shared" si="59"/>
        <v>0</v>
      </c>
      <c r="AC78" s="149">
        <f t="shared" si="59"/>
        <v>0</v>
      </c>
    </row>
    <row r="79" spans="5:44" ht="22.5" customHeight="1">
      <c r="E79" s="565" t="s">
        <v>69</v>
      </c>
      <c r="F79" s="565"/>
      <c r="G79" s="565"/>
      <c r="H79" s="149">
        <f>+_xlfn.IFERROR(IF(COUNT(H26,H71,H77),ROUND(SUM(H26,H71,H77),0),""),"")</f>
        <v>6460</v>
      </c>
      <c r="I79" s="149">
        <f>+_xlfn.IFERROR(IF(COUNT(I26,I71,I77),ROUND(SUM(I26,I71,I77),0),""),"")</f>
        <v>10878748</v>
      </c>
      <c r="J79" s="149" t="str">
        <f>+_xlfn.IFERROR(IF(COUNT(J26,J71,J77),ROUND(SUM(J26,J71,J77),0),""),"")</f>
        <v/>
      </c>
      <c r="K79" s="149" t="str">
        <f>+_xlfn.IFERROR(IF(COUNT(K26,K71,K77),ROUND(SUM(K26,K71,K77),0),""),"")</f>
        <v/>
      </c>
      <c r="L79" s="149">
        <f>+_xlfn.IFERROR(IF(COUNT(L26,L71,L77),ROUND(SUM(L26,L71,L77),0),""),"")</f>
        <v>10878748</v>
      </c>
      <c r="M79" s="273">
        <f>+_xlfn.IFERROR(IF(COUNT(L78),ROUND(L78/'Shareholding Pattern'!$L$78*100,2),""),"")</f>
        <v>100</v>
      </c>
      <c r="N79" s="153">
        <f>+_xlfn.IFERROR(IF(COUNT(N26,N71,N77),ROUND(SUM(N26,N71,N77),0),""),"")</f>
        <v>10878347</v>
      </c>
      <c r="O79" s="153" t="str">
        <f>+_xlfn.IFERROR(IF(COUNT(O26,O71,O77),ROUND(SUM(O26,O71,O77),0),""),"")</f>
        <v/>
      </c>
      <c r="P79" s="149">
        <f>+_xlfn.IFERROR(IF(COUNT(P26,P71,P77),ROUND(SUM(P26,P71,P77),0),""),"")</f>
        <v>10878347</v>
      </c>
      <c r="Q79" s="176">
        <f>+_xlfn.IFERROR(IF(COUNT(P79),ROUND(P79/'Shareholding Pattern'!$P$79*100,2),""),"")</f>
        <v>100</v>
      </c>
      <c r="R79" s="149" t="str">
        <f>+_xlfn.IFERROR(IF(COUNT(R26,R71,R77),ROUND(SUM(R26,R71,R77),0),""),"")</f>
        <v/>
      </c>
      <c r="S79" s="149" t="str">
        <f>+_xlfn.IFERROR(IF(COUNT(S26,S71,S77),ROUND(SUM(S26,S71,S77),0),""),"")</f>
        <v/>
      </c>
      <c r="T79" s="149" t="str">
        <f>+_xlfn.IFERROR(IF(COUNT(T26,T71,T77),ROUND(SUM(T26,T71,T77),0),""),"")</f>
        <v/>
      </c>
      <c r="U79" s="274">
        <f>+_xlfn.IFERROR(IF(COUNT(U26,U71,U77),ROUND(SUM(U26,U71,U77),0),""),"")</f>
        <v>100</v>
      </c>
      <c r="V79" s="149" t="str">
        <f>+_xlfn.IFERROR(IF(COUNT(V26,V71,V77),ROUND(SUM(V26,V71,V77),0),""),"")</f>
        <v/>
      </c>
      <c r="W79" s="182" t="str">
        <f t="shared" si="57"/>
        <v/>
      </c>
      <c r="X79" s="149" t="str">
        <f>+_xlfn.IFERROR(IF(COUNT(X26,X71,X77),ROUND(SUM(X26,X71,X77),0),""),"")</f>
        <v/>
      </c>
      <c r="Y79" s="182" t="str">
        <f>+_xlfn.IFERROR(IF(COUNT(X79),ROUND(SUM(X79)/SUM(L79)*100,2),""),0)</f>
        <v/>
      </c>
      <c r="Z79" s="149">
        <f>+_xlfn.IFERROR(IF(COUNT(Z26,Z71,Z77),ROUND(SUM(Z26,Z71,Z77),0),""),"")</f>
        <v>9857800</v>
      </c>
      <c r="AA79" s="149">
        <f aca="true" t="shared" si="60" ref="AA79:AC79">+_xlfn.IFERROR(IF(COUNT(AA26,AA71,AA77),ROUND(SUM(AA26,AA71,AA77),0),""),"")</f>
        <v>0</v>
      </c>
      <c r="AB79" s="149">
        <f t="shared" si="60"/>
        <v>0</v>
      </c>
      <c r="AC79" s="149">
        <f t="shared" si="60"/>
        <v>0</v>
      </c>
      <c r="AR79" t="s">
        <v>191</v>
      </c>
    </row>
    <row r="80" spans="5:29" ht="35.1" customHeight="1">
      <c r="E80" s="537" t="s">
        <v>165</v>
      </c>
      <c r="F80" s="538"/>
      <c r="G80" s="538"/>
      <c r="H80" s="538"/>
      <c r="I80" s="538"/>
      <c r="J80" s="538"/>
      <c r="K80" s="538"/>
      <c r="L80" s="538"/>
      <c r="M80" s="539"/>
      <c r="N80" s="535">
        <v>4</v>
      </c>
      <c r="O80" s="536"/>
      <c r="P80" s="342"/>
      <c r="Q80" s="245"/>
      <c r="R80" s="340"/>
      <c r="S80" s="340"/>
      <c r="T80" s="340"/>
      <c r="U80" s="245"/>
      <c r="V80" s="245"/>
      <c r="W80" s="245"/>
      <c r="X80" s="549"/>
      <c r="Y80" s="549"/>
      <c r="Z80" s="549"/>
      <c r="AA80" s="549"/>
      <c r="AB80" s="549"/>
      <c r="AC80" s="550"/>
    </row>
    <row r="81" spans="5:29" ht="35.1" customHeight="1">
      <c r="E81" s="537" t="s">
        <v>529</v>
      </c>
      <c r="F81" s="538"/>
      <c r="G81" s="538"/>
      <c r="H81" s="538"/>
      <c r="I81" s="538"/>
      <c r="J81" s="538"/>
      <c r="K81" s="538"/>
      <c r="L81" s="538"/>
      <c r="M81" s="539"/>
      <c r="N81" s="569"/>
      <c r="O81" s="536"/>
      <c r="P81" s="342"/>
      <c r="Q81" s="245"/>
      <c r="R81" s="340"/>
      <c r="S81" s="340"/>
      <c r="T81" s="340"/>
      <c r="U81" s="245"/>
      <c r="V81" s="245"/>
      <c r="W81" s="245"/>
      <c r="X81" s="549"/>
      <c r="Y81" s="549"/>
      <c r="Z81" s="549"/>
      <c r="AA81" s="549"/>
      <c r="AB81" s="549"/>
      <c r="AC81" s="550"/>
    </row>
    <row r="82" spans="5:29" ht="35.1" customHeight="1">
      <c r="E82" s="537" t="s">
        <v>530</v>
      </c>
      <c r="F82" s="538"/>
      <c r="G82" s="538"/>
      <c r="H82" s="538"/>
      <c r="I82" s="538"/>
      <c r="J82" s="538"/>
      <c r="K82" s="538"/>
      <c r="L82" s="538"/>
      <c r="M82" s="539"/>
      <c r="N82" s="569"/>
      <c r="O82" s="536"/>
      <c r="P82" s="342"/>
      <c r="Q82" s="245"/>
      <c r="R82" s="340"/>
      <c r="S82" s="340"/>
      <c r="T82" s="340"/>
      <c r="U82" s="245"/>
      <c r="V82" s="245"/>
      <c r="W82" s="245"/>
      <c r="X82" s="549"/>
      <c r="Y82" s="549"/>
      <c r="Z82" s="549"/>
      <c r="AA82" s="549"/>
      <c r="AB82" s="549"/>
      <c r="AC82" s="550"/>
    </row>
    <row r="83" spans="5:29" ht="35.1" customHeight="1">
      <c r="E83" s="537" t="s">
        <v>531</v>
      </c>
      <c r="F83" s="538"/>
      <c r="G83" s="538"/>
      <c r="H83" s="538"/>
      <c r="I83" s="538"/>
      <c r="J83" s="538"/>
      <c r="K83" s="538"/>
      <c r="L83" s="538"/>
      <c r="M83" s="539"/>
      <c r="N83" s="535"/>
      <c r="O83" s="536"/>
      <c r="P83" s="342"/>
      <c r="Q83" s="245"/>
      <c r="R83" s="340"/>
      <c r="S83" s="340"/>
      <c r="T83" s="340"/>
      <c r="U83" s="245"/>
      <c r="V83" s="245"/>
      <c r="W83" s="245"/>
      <c r="X83" s="549"/>
      <c r="Y83" s="549"/>
      <c r="Z83" s="549"/>
      <c r="AA83" s="549"/>
      <c r="AB83" s="549"/>
      <c r="AC83" s="550"/>
    </row>
  </sheetData>
  <sheetProtection algorithmName="SHA-512" hashValue="L+aheD8Hxeg9vdz8DsxFWZHv+9/+u7fXoT8U+WNvW0lKY/DBjuxBEW6jHmybQnV90p2umr4k39bXWfoqOGbzRA==" saltValue="sTSf2yFztyWPB2AoyYjsGw==" spinCount="100000"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D1:BB22"/>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19" sqref="G19"/>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3</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f ca="1">+_xlfn.IFERROR(IF(COUNT(I13:I18),ROUND(SUMIF($F$13:I18,"Category",I13:I18),0),""),"")</f>
        <v>88</v>
      </c>
      <c r="J3">
        <f ca="1">+_xlfn.IFERROR(IF(COUNT(J13:J18),ROUND(SUMIF($F$13:J18,"Category",J13:J18),0),""),"")</f>
        <v>100059</v>
      </c>
      <c r="K3" t="str">
        <f>+_xlfn.IFERROR(IF(COUNT(K13:K18),ROUND(SUMIF($F$13:K18,"Category",K13:K18),0),""),"")</f>
        <v/>
      </c>
      <c r="L3" t="str">
        <f>+_xlfn.IFERROR(IF(COUNT(L13:L18),ROUND(SUMIF($F$13:L18,"Category",L13:L18),0),""),"")</f>
        <v/>
      </c>
      <c r="M3">
        <f ca="1">+_xlfn.IFERROR(IF(COUNT(M13:M18),ROUND(SUMIF($F$13:M18,"Category",M13:M18),0),""),"")</f>
        <v>100059</v>
      </c>
      <c r="N3">
        <f ca="1">+_xlfn.IFERROR(IF(COUNT(N13:N18),ROUND(SUMIF($F$13:N18,"Category",N13:N18),2),""),"")</f>
        <v>0.92</v>
      </c>
      <c r="O3">
        <f ca="1">+_xlfn.IFERROR(IF(COUNT(O13:O18),ROUND(SUMIF($F$13:O18,"Category",O13:O18),0),""),"")</f>
        <v>100059</v>
      </c>
      <c r="P3" t="str">
        <f>+_xlfn.IFERROR(IF(COUNT(P13:P18),ROUND(SUMIF($F$13:P18,"Category",P13:P18),0),""),"")</f>
        <v/>
      </c>
      <c r="Q3">
        <f ca="1">+_xlfn.IFERROR(IF(COUNT(Q13:Q18),ROUND(SUMIF($F$13:Q18,"Category",Q13:Q18),0),""),"")</f>
        <v>100059</v>
      </c>
      <c r="R3">
        <f ca="1">+_xlfn.IFERROR(IF(COUNT(R13:R18),ROUND(SUMIF($F$13:R18,"Category",R13:R18),2),""),"")</f>
        <v>0.92</v>
      </c>
      <c r="S3" t="str">
        <f>+_xlfn.IFERROR(IF(COUNT(S13:S18),ROUND(SUMIF($F$13:S18,"Category",S13:S18),0),""),"")</f>
        <v/>
      </c>
      <c r="T3" t="str">
        <f>+_xlfn.IFERROR(IF(COUNT(T13:T18),ROUND(SUMIF($F$13:T18,"Category",T13:T18),0),""),"")</f>
        <v/>
      </c>
      <c r="U3" t="str">
        <f>+_xlfn.IFERROR(IF(COUNT(U13:U18),ROUND(SUMIF($F$13:U18,"Category",U13:U18),0),""),"")</f>
        <v/>
      </c>
      <c r="V3">
        <f ca="1">+_xlfn.IFERROR(IF(COUNT(V13:V18),ROUND(SUMIF($F$13:V18,"Category",V13:V18),2),""),"")</f>
        <v>0.92</v>
      </c>
      <c r="W3" t="str">
        <f>+_xlfn.IFERROR(IF(COUNT(W13:W18),ROUND(SUMIF($F$13:W18,"Category",W13:W18),0),""),"")</f>
        <v/>
      </c>
      <c r="X3" t="str">
        <f>+_xlfn.IFERROR(IF(COUNT(X13:X18),ROUND(SUMIF($F$13:X18,"Category",X13:X18),2),""),"")</f>
        <v/>
      </c>
      <c r="Y3">
        <f ca="1">+_xlfn.IFERROR(IF(COUNT(Y13:Y18),ROUND(SUMIF($F$13:Y18,"Category",Y13:Y18),0),""),"")</f>
        <v>100059</v>
      </c>
    </row>
    <row r="4" ht="15" hidden="1"/>
    <row r="5" ht="15" hidden="1"/>
    <row r="6" ht="15" hidden="1"/>
    <row r="9" spans="4:48" ht="29.25" customHeight="1">
      <c r="D9" s="605" t="s">
        <v>119</v>
      </c>
      <c r="E9" s="605" t="s">
        <v>34</v>
      </c>
      <c r="F9" s="605" t="s">
        <v>376</v>
      </c>
      <c r="G9" s="602" t="s">
        <v>118</v>
      </c>
      <c r="H9" s="557" t="s">
        <v>1</v>
      </c>
      <c r="I9" s="602" t="s">
        <v>368</v>
      </c>
      <c r="J9" s="557" t="s">
        <v>3</v>
      </c>
      <c r="K9" s="557" t="s">
        <v>4</v>
      </c>
      <c r="L9" s="557" t="s">
        <v>5</v>
      </c>
      <c r="M9" s="557" t="s">
        <v>6</v>
      </c>
      <c r="N9" s="557" t="s">
        <v>7</v>
      </c>
      <c r="O9" s="557" t="s">
        <v>8</v>
      </c>
      <c r="P9" s="557"/>
      <c r="Q9" s="557"/>
      <c r="R9" s="557"/>
      <c r="S9" s="557" t="s">
        <v>9</v>
      </c>
      <c r="T9" s="605" t="s">
        <v>447</v>
      </c>
      <c r="U9" s="605" t="s">
        <v>116</v>
      </c>
      <c r="V9" s="557" t="s">
        <v>89</v>
      </c>
      <c r="W9" s="557" t="s">
        <v>12</v>
      </c>
      <c r="X9" s="557"/>
      <c r="Y9" s="557" t="s">
        <v>14</v>
      </c>
      <c r="Z9" s="517" t="s">
        <v>441</v>
      </c>
      <c r="AA9" s="593" t="s">
        <v>708</v>
      </c>
      <c r="AB9" s="594"/>
      <c r="AC9" s="595"/>
      <c r="AV9" t="s">
        <v>34</v>
      </c>
    </row>
    <row r="10" spans="4:48" ht="31.5" customHeight="1">
      <c r="D10" s="603"/>
      <c r="E10" s="603"/>
      <c r="F10" s="603"/>
      <c r="G10" s="530"/>
      <c r="H10" s="557"/>
      <c r="I10" s="603"/>
      <c r="J10" s="557"/>
      <c r="K10" s="557"/>
      <c r="L10" s="557"/>
      <c r="M10" s="557"/>
      <c r="N10" s="557"/>
      <c r="O10" s="557" t="s">
        <v>15</v>
      </c>
      <c r="P10" s="557"/>
      <c r="Q10" s="557"/>
      <c r="R10" s="557" t="s">
        <v>16</v>
      </c>
      <c r="S10" s="557"/>
      <c r="T10" s="603"/>
      <c r="U10" s="603"/>
      <c r="V10" s="557"/>
      <c r="W10" s="557"/>
      <c r="X10" s="557"/>
      <c r="Y10" s="557"/>
      <c r="Z10" s="557"/>
      <c r="AA10" s="524" t="s">
        <v>709</v>
      </c>
      <c r="AB10" s="525"/>
      <c r="AC10" s="526"/>
      <c r="AV10" t="s">
        <v>379</v>
      </c>
    </row>
    <row r="11" spans="4:29" ht="45">
      <c r="D11" s="604"/>
      <c r="E11" s="604"/>
      <c r="F11" s="604"/>
      <c r="G11" s="516"/>
      <c r="H11" s="557"/>
      <c r="I11" s="604"/>
      <c r="J11" s="557"/>
      <c r="K11" s="557"/>
      <c r="L11" s="557"/>
      <c r="M11" s="557"/>
      <c r="N11" s="557"/>
      <c r="O11" s="40" t="s">
        <v>17</v>
      </c>
      <c r="P11" s="40" t="s">
        <v>18</v>
      </c>
      <c r="Q11" s="40" t="s">
        <v>19</v>
      </c>
      <c r="R11" s="557"/>
      <c r="S11" s="557"/>
      <c r="T11" s="604"/>
      <c r="U11" s="604"/>
      <c r="V11" s="557"/>
      <c r="W11" s="40" t="s">
        <v>20</v>
      </c>
      <c r="X11" s="40" t="s">
        <v>21</v>
      </c>
      <c r="Y11" s="557"/>
      <c r="Z11" s="557"/>
      <c r="AA11" s="399" t="s">
        <v>710</v>
      </c>
      <c r="AB11" s="399" t="s">
        <v>711</v>
      </c>
      <c r="AC11" s="399" t="s">
        <v>712</v>
      </c>
    </row>
    <row r="12" spans="4:33" ht="24.75" customHeight="1">
      <c r="D12" s="9" t="s">
        <v>686</v>
      </c>
      <c r="E12" s="81" t="s">
        <v>33</v>
      </c>
      <c r="F12" s="82"/>
      <c r="G12" s="206"/>
      <c r="H12" s="30"/>
      <c r="I12" s="30"/>
      <c r="J12" s="30"/>
      <c r="K12" s="30"/>
      <c r="L12" s="30"/>
      <c r="M12" s="30"/>
      <c r="N12" s="30"/>
      <c r="O12" s="30"/>
      <c r="P12" s="30"/>
      <c r="Q12" s="30"/>
      <c r="R12" s="30"/>
      <c r="S12" s="30"/>
      <c r="T12" s="30"/>
      <c r="U12" s="30"/>
      <c r="V12" s="30"/>
      <c r="W12" s="30"/>
      <c r="X12" s="30"/>
      <c r="Y12" s="30"/>
      <c r="Z12" s="30"/>
      <c r="AA12" s="30"/>
      <c r="AB12" s="30"/>
      <c r="AC12" s="31"/>
      <c r="AG12" s="11"/>
    </row>
    <row r="13" spans="4:33" s="11" customFormat="1" ht="15" hidden="1">
      <c r="D13" s="89"/>
      <c r="E13" s="77"/>
      <c r="F13" s="77"/>
      <c r="G13" s="270"/>
      <c r="H13" s="10"/>
      <c r="I13" s="16"/>
      <c r="J13" s="16"/>
      <c r="K13" s="47"/>
      <c r="L13" s="47"/>
      <c r="M13" s="223" t="str">
        <f>+_xlfn.IFERROR(IF(COUNT(J13:L13),ROUND(SUM(J13:L13),0),""),"")</f>
        <v/>
      </c>
      <c r="N13" s="221" t="str">
        <f>+_xlfn.IFERROR(IF(COUNT(M13),ROUND(M13/'Shareholding Pattern'!$L$78*100,2),""),"")</f>
        <v/>
      </c>
      <c r="O13" s="259" t="str">
        <f>IF(J13="","",J13)</f>
        <v/>
      </c>
      <c r="P13" s="47"/>
      <c r="Q13" s="223"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47"/>
      <c r="Z13" s="265"/>
      <c r="AA13" s="47"/>
      <c r="AB13" s="47"/>
      <c r="AC13" s="47"/>
      <c r="AD13" s="11">
        <f>IF(SUM(H13:Y13)&gt;0,1,0)</f>
        <v>0</v>
      </c>
      <c r="AG13"/>
    </row>
    <row r="14" spans="4:29" ht="24.75" customHeight="1">
      <c r="D14" s="42"/>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9" ht="24.75" customHeight="1">
      <c r="D15" s="89">
        <v>1</v>
      </c>
      <c r="E15" s="450" t="s">
        <v>347</v>
      </c>
      <c r="F15" s="450" t="s">
        <v>34</v>
      </c>
      <c r="G15" s="270"/>
      <c r="H15" s="448"/>
      <c r="I15" s="47">
        <v>6</v>
      </c>
      <c r="J15" s="47">
        <v>196</v>
      </c>
      <c r="K15" s="47"/>
      <c r="L15" s="47"/>
      <c r="M15" s="449">
        <f>+_xlfn.IFERROR(IF(COUNT(J15:L15),ROUND(SUM(J15:L15),0),""),"")</f>
        <v>196</v>
      </c>
      <c r="N15" s="222">
        <f>+_xlfn.IFERROR(IF(COUNT(M15),ROUND(M15/'Shareholding Pattern'!$L$78*100,2),""),"")</f>
        <v>0</v>
      </c>
      <c r="O15" s="47">
        <f>IF(J15="","",J15)</f>
        <v>196</v>
      </c>
      <c r="P15" s="47"/>
      <c r="Q15" s="449">
        <f>+_xlfn.IFERROR(IF(COUNT(O15:P15),ROUND(SUM(O15,P15),2),""),"")</f>
        <v>196</v>
      </c>
      <c r="R15" s="222">
        <f>+_xlfn.IFERROR(IF(COUNT(Q15),ROUND(Q15/('Shareholding Pattern'!$P$79)*100,2),""),"")</f>
        <v>0</v>
      </c>
      <c r="S15" s="47"/>
      <c r="T15" s="47"/>
      <c r="U15" s="449" t="str">
        <f>+_xlfn.IFERROR(IF(COUNT(S15:T15),ROUND(SUM(S15:T15),0),""),"")</f>
        <v/>
      </c>
      <c r="V15" s="221">
        <f>+_xlfn.IFERROR(IF(COUNT(M15,U15),ROUND(SUM(U15,M15)/SUM('Shareholding Pattern'!$L$78,'Shareholding Pattern'!$T$78)*100,2),""),"")</f>
        <v>0</v>
      </c>
      <c r="W15" s="47"/>
      <c r="X15" s="221" t="str">
        <f>+_xlfn.IFERROR(IF(COUNT(W15),ROUND(SUM(W15)/SUM(M15)*100,2),""),0)</f>
        <v/>
      </c>
      <c r="Y15" s="47">
        <v>196</v>
      </c>
      <c r="Z15" s="265"/>
      <c r="AA15" s="47">
        <v>0</v>
      </c>
      <c r="AB15" s="47">
        <v>0</v>
      </c>
      <c r="AC15" s="47">
        <v>0</v>
      </c>
    </row>
    <row r="16" spans="4:29" ht="24.75" customHeight="1">
      <c r="D16" s="89">
        <v>2</v>
      </c>
      <c r="E16" s="450" t="s">
        <v>336</v>
      </c>
      <c r="F16" s="450" t="s">
        <v>34</v>
      </c>
      <c r="G16" s="270"/>
      <c r="H16" s="448"/>
      <c r="I16" s="47">
        <v>81</v>
      </c>
      <c r="J16" s="47">
        <v>99662</v>
      </c>
      <c r="K16" s="47"/>
      <c r="L16" s="47"/>
      <c r="M16" s="449">
        <f>+_xlfn.IFERROR(IF(COUNT(J16:L16),ROUND(SUM(J16:L16),0),""),"")</f>
        <v>99662</v>
      </c>
      <c r="N16" s="222">
        <f>+_xlfn.IFERROR(IF(COUNT(M16),ROUND(M16/'Shareholding Pattern'!$L$78*100,2),""),"")</f>
        <v>0.92</v>
      </c>
      <c r="O16" s="47">
        <f>IF(J16="","",J16)</f>
        <v>99662</v>
      </c>
      <c r="P16" s="47"/>
      <c r="Q16" s="449">
        <f>+_xlfn.IFERROR(IF(COUNT(O16:P16),ROUND(SUM(O16,P16),2),""),"")</f>
        <v>99662</v>
      </c>
      <c r="R16" s="222">
        <f>+_xlfn.IFERROR(IF(COUNT(Q16),ROUND(Q16/('Shareholding Pattern'!$P$79)*100,2),""),"")</f>
        <v>0.92</v>
      </c>
      <c r="S16" s="47"/>
      <c r="T16" s="47"/>
      <c r="U16" s="449" t="str">
        <f>+_xlfn.IFERROR(IF(COUNT(S16:T16),ROUND(SUM(S16:T16),0),""),"")</f>
        <v/>
      </c>
      <c r="V16" s="221">
        <f>+_xlfn.IFERROR(IF(COUNT(M16,U16),ROUND(SUM(U16,M16)/SUM('Shareholding Pattern'!$L$78,'Shareholding Pattern'!$T$78)*100,2),""),"")</f>
        <v>0.92</v>
      </c>
      <c r="W16" s="47"/>
      <c r="X16" s="221" t="str">
        <f>+_xlfn.IFERROR(IF(COUNT(W16),ROUND(SUM(W16)/SUM(M16)*100,2),""),0)</f>
        <v/>
      </c>
      <c r="Y16" s="47">
        <v>99662</v>
      </c>
      <c r="Z16" s="265"/>
      <c r="AA16" s="47">
        <v>0</v>
      </c>
      <c r="AB16" s="47">
        <v>0</v>
      </c>
      <c r="AC16" s="47">
        <v>0</v>
      </c>
    </row>
    <row r="17" spans="4:29" ht="24.75" customHeight="1">
      <c r="D17" s="89">
        <v>3</v>
      </c>
      <c r="E17" s="450" t="s">
        <v>335</v>
      </c>
      <c r="F17" s="450" t="s">
        <v>34</v>
      </c>
      <c r="G17" s="270"/>
      <c r="H17" s="448"/>
      <c r="I17" s="47">
        <v>1</v>
      </c>
      <c r="J17" s="47">
        <v>201</v>
      </c>
      <c r="K17" s="47"/>
      <c r="L17" s="47"/>
      <c r="M17" s="449">
        <f>+_xlfn.IFERROR(IF(COUNT(J17:L17),ROUND(SUM(J17:L17),0),""),"")</f>
        <v>201</v>
      </c>
      <c r="N17" s="222">
        <f>+_xlfn.IFERROR(IF(COUNT(M17),ROUND(M17/'Shareholding Pattern'!$L$78*100,2),""),"")</f>
        <v>0</v>
      </c>
      <c r="O17" s="47">
        <f>IF(J17="","",J17)</f>
        <v>201</v>
      </c>
      <c r="P17" s="47"/>
      <c r="Q17" s="449">
        <f>+_xlfn.IFERROR(IF(COUNT(O17:P17),ROUND(SUM(O17,P17),2),""),"")</f>
        <v>201</v>
      </c>
      <c r="R17" s="222">
        <f>+_xlfn.IFERROR(IF(COUNT(Q17),ROUND(Q17/('Shareholding Pattern'!$P$79)*100,2),""),"")</f>
        <v>0</v>
      </c>
      <c r="S17" s="47"/>
      <c r="T17" s="47"/>
      <c r="U17" s="449" t="str">
        <f>+_xlfn.IFERROR(IF(COUNT(S17:T17),ROUND(SUM(S17:T17),0),""),"")</f>
        <v/>
      </c>
      <c r="V17" s="221">
        <f>+_xlfn.IFERROR(IF(COUNT(M17,U17),ROUND(SUM(U17,M17)/SUM('Shareholding Pattern'!$L$78,'Shareholding Pattern'!$T$78)*100,2),""),"")</f>
        <v>0</v>
      </c>
      <c r="W17" s="47"/>
      <c r="X17" s="221" t="str">
        <f>+_xlfn.IFERROR(IF(COUNT(W17),ROUND(SUM(W17)/SUM(M17)*100,2),""),0)</f>
        <v/>
      </c>
      <c r="Y17" s="47">
        <v>201</v>
      </c>
      <c r="Z17" s="265"/>
      <c r="AA17" s="47">
        <v>0</v>
      </c>
      <c r="AB17" s="47">
        <v>0</v>
      </c>
      <c r="AC17" s="47">
        <v>0</v>
      </c>
    </row>
    <row r="18" spans="4:29" ht="15" hidden="1">
      <c r="D18" s="200"/>
      <c r="E18" s="18"/>
      <c r="F18" s="18"/>
      <c r="G18" s="18"/>
      <c r="H18" s="18"/>
      <c r="I18" s="18"/>
      <c r="J18" s="18"/>
      <c r="K18" s="198"/>
      <c r="L18" s="198"/>
      <c r="M18" s="18"/>
      <c r="N18" s="18"/>
      <c r="O18" s="198"/>
      <c r="P18" s="198"/>
      <c r="Q18" s="18"/>
      <c r="R18" s="18"/>
      <c r="S18" s="18"/>
      <c r="T18" s="18"/>
      <c r="U18" s="18"/>
      <c r="V18" s="18"/>
      <c r="W18" s="198"/>
      <c r="X18" s="18"/>
      <c r="Y18" s="201"/>
      <c r="Z18" s="201"/>
      <c r="AA18" s="201"/>
      <c r="AB18" s="201"/>
      <c r="AC18" s="199"/>
    </row>
    <row r="19" spans="4:29" ht="24.95" customHeight="1">
      <c r="D19" s="128"/>
      <c r="E19" s="36"/>
      <c r="F19" s="36"/>
      <c r="G19" s="60" t="s">
        <v>392</v>
      </c>
      <c r="H19" s="60" t="s">
        <v>19</v>
      </c>
      <c r="I19" s="64">
        <f ca="1">+_xlfn.IFERROR(IF(COUNT(I13:I18),ROUND(SUMIF($F$13:I18,"Category",I13:I18),0),""),"")</f>
        <v>88</v>
      </c>
      <c r="J19" s="64">
        <f ca="1">+_xlfn.IFERROR(IF(COUNT(J13:J18),ROUND(SUMIF($F$13:J18,"Category",J13:J18),0),""),"")</f>
        <v>100059</v>
      </c>
      <c r="K19" s="64" t="str">
        <f>+_xlfn.IFERROR(IF(COUNT(K13:K18),ROUND(SUMIF($F$13:K18,"Category",K13:K18),0),""),"")</f>
        <v/>
      </c>
      <c r="L19" s="64" t="str">
        <f>+_xlfn.IFERROR(IF(COUNT(L13:L18),ROUND(SUMIF($F$13:L18,"Category",L13:L18),0),""),"")</f>
        <v/>
      </c>
      <c r="M19" s="64">
        <f ca="1">+_xlfn.IFERROR(IF(COUNT(M13:M18),ROUND(SUMIF($F$13:M18,"Category",M13:M18),0),""),"")</f>
        <v>100059</v>
      </c>
      <c r="N19" s="221">
        <f ca="1">+_xlfn.IFERROR(IF(COUNT(N13:N18),ROUND(SUMIF($F$13:N18,"Category",N13:N18),2),""),"")</f>
        <v>0.92</v>
      </c>
      <c r="O19" s="185">
        <f ca="1">+_xlfn.IFERROR(IF(COUNT(O13:O18),ROUND(SUMIF($F$13:O18,"Category",O13:O18),0),""),"")</f>
        <v>100059</v>
      </c>
      <c r="P19" s="185" t="str">
        <f>+_xlfn.IFERROR(IF(COUNT(P13:P18),ROUND(SUMIF($F$13:P18,"Category",P13:P18),0),""),"")</f>
        <v/>
      </c>
      <c r="Q19" s="185">
        <f ca="1">+_xlfn.IFERROR(IF(COUNT(Q13:Q18),ROUND(SUMIF($F$13:Q18,"Category",Q13:Q18),0),""),"")</f>
        <v>100059</v>
      </c>
      <c r="R19" s="221">
        <f ca="1">+_xlfn.IFERROR(IF(COUNT(R13:R18),ROUND(SUMIF($F$13:R18,"Category",R13:R18),2),""),"")</f>
        <v>0.92</v>
      </c>
      <c r="S19" s="64" t="str">
        <f>+_xlfn.IFERROR(IF(COUNT(S13:S18),ROUND(SUMIF($F$13:S18,"Category",S13:S18),0),""),"")</f>
        <v/>
      </c>
      <c r="T19" s="64" t="str">
        <f>+_xlfn.IFERROR(IF(COUNT(T13:T18),ROUND(SUMIF($F$13:T18,"Category",T13:T18),0),""),"")</f>
        <v/>
      </c>
      <c r="U19" s="64" t="str">
        <f>+_xlfn.IFERROR(IF(COUNT(U13:U18),ROUND(SUMIF($F$13:U18,"Category",U13:U18),0),""),"")</f>
        <v/>
      </c>
      <c r="V19" s="221">
        <f ca="1">+_xlfn.IFERROR(IF(COUNT(V13:V18),ROUND(SUMIF($F$13:V18,"Category",V13:V18),2),""),"")</f>
        <v>0.92</v>
      </c>
      <c r="W19" s="64" t="str">
        <f>+_xlfn.IFERROR(IF(COUNT(W13:W18),ROUND(SUMIF($F$13:W18,"Category",W13:W18),0),""),"")</f>
        <v/>
      </c>
      <c r="X19" s="221" t="str">
        <f>+_xlfn.IFERROR(IF(COUNT(W19),ROUND(SUM(W19)/SUM(M19)*100,2),""),0)</f>
        <v/>
      </c>
      <c r="Y19" s="64">
        <f ca="1">+_xlfn.IFERROR(IF(COUNT(Y13:Y18),ROUND(SUMIF($F$13:Y18,"Category",Y13:Y18),0),""),"")</f>
        <v>100059</v>
      </c>
      <c r="Z19" s="406"/>
      <c r="AA19" s="64">
        <f ca="1">+_xlfn.IFERROR(IF(COUNT(AA13:AA18),ROUND(SUMIF($F$13:AA18,"Category",AA13:AA18),0),""),"")</f>
        <v>0</v>
      </c>
      <c r="AB19" s="64">
        <f ca="1">+_xlfn.IFERROR(IF(COUNT(AB13:AB18),ROUND(SUMIF($F$13:AB18,"Category",AB13:AB18),0),""),"")</f>
        <v>0</v>
      </c>
      <c r="AC19" s="64">
        <f ca="1">+_xlfn.IFERROR(IF(COUNT(AC13:AC18),ROUND(SUMIF($F$13:AC18,"Category",AC13:AC18),0),""),"")</f>
        <v>0</v>
      </c>
    </row>
    <row r="22" ht="15">
      <c r="G22" s="102"/>
    </row>
  </sheetData>
  <sheetProtection algorithmName="SHA-512" hashValue="xG+SiZIQyk6EuWr5np6UDO5juAuqj+24GHIMB+3b7yWw2VKvc5T4a3dfdIWznktxoUGbkC/bCmHX7XAmsb15CA==" saltValue="MJScS2szGE3N05iM4Q/SBA==" spinCount="100000" sheet="1" objects="1" scenarios="1"/>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17">
      <formula1>M13</formula1>
    </dataValidation>
    <dataValidation type="whole" operator="lessThanOrEqual" allowBlank="1" showInputMessage="1" showErrorMessage="1" sqref="W13 W15:W17">
      <formula1>J13</formula1>
    </dataValidation>
    <dataValidation type="whole" operator="greaterThanOrEqual" allowBlank="1" showInputMessage="1" showErrorMessage="1" sqref="O13:P13 J13:L13 S13:T13 O15:P17 J15:L17 S15:T17">
      <formula1>0</formula1>
    </dataValidation>
    <dataValidation type="textLength" operator="equal" allowBlank="1" showInputMessage="1" showErrorMessage="1" prompt="[A-Z][A-Z][A-Z][A-Z][A-Z][0-9][0-9][0-9][0-9][A-Z]_x000a__x000a_In absence of PAN write : ZZZZZ9999Z" sqref="H13 H15:H17">
      <formula1>10</formula1>
    </dataValidation>
    <dataValidation type="list" allowBlank="1" showInputMessage="1" showErrorMessage="1" sqref="F13 F15:F17">
      <formula1>$AV$9:$AV$10</formula1>
    </dataValidation>
    <dataValidation type="list" allowBlank="1" showInputMessage="1" showErrorMessage="1" sqref="E13 E15:E17">
      <formula1>$AE$1:$BB$1</formula1>
    </dataValidation>
    <dataValidation type="whole" operator="greaterThan" allowBlank="1" showInputMessage="1" showErrorMessage="1" sqref="I13 I15:I17">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AA15:AA17">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AB15:AB17">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AC15:AC17">
      <formula1>M13</formula1>
    </dataValidation>
  </dataValidations>
  <hyperlinks>
    <hyperlink ref="H19" location="'Shareholding Pattern'!F48" display="Total"/>
    <hyperlink ref="G19" location="'Shareholding Pattern'!F69" display="Click here to go back"/>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1201" r:id="rId4" name="Button 1">
              <controlPr defaultSize="0" print="0" autoFill="0" autoPict="0" macro="[0]!opentextblock">
                <anchor moveWithCells="1" sizeWithCells="1">
                  <from>
                    <xdr:col>25</xdr:col>
                    <xdr:colOff>66675</xdr:colOff>
                    <xdr:row>14</xdr:row>
                    <xdr:rowOff>66675</xdr:rowOff>
                  </from>
                  <to>
                    <xdr:col>25</xdr:col>
                    <xdr:colOff>1314450</xdr:colOff>
                    <xdr:row>14</xdr:row>
                    <xdr:rowOff>266700</xdr:rowOff>
                  </to>
                </anchor>
              </controlPr>
            </control>
          </mc:Choice>
        </mc:AlternateContent>
        <mc:AlternateContent>
          <mc:Choice Requires="x14">
            <control xmlns:r="http://schemas.openxmlformats.org/officeDocument/2006/relationships" shapeId="51202" r:id="rId5" name="Button 2">
              <controlPr defaultSize="0" print="0" autoFill="0" autoPict="0" macro="[0]!opentextblock">
                <anchor moveWithCells="1" sizeWithCells="1">
                  <from>
                    <xdr:col>25</xdr:col>
                    <xdr:colOff>66675</xdr:colOff>
                    <xdr:row>15</xdr:row>
                    <xdr:rowOff>66675</xdr:rowOff>
                  </from>
                  <to>
                    <xdr:col>25</xdr:col>
                    <xdr:colOff>1314450</xdr:colOff>
                    <xdr:row>15</xdr:row>
                    <xdr:rowOff>266700</xdr:rowOff>
                  </to>
                </anchor>
              </controlPr>
            </control>
          </mc:Choice>
        </mc:AlternateContent>
        <mc:AlternateContent>
          <mc:Choice Requires="x14">
            <control xmlns:r="http://schemas.openxmlformats.org/officeDocument/2006/relationships" shapeId="51203" r:id="rId6" name="Button 3">
              <controlPr defaultSize="0" print="0" autoFill="0" autoPict="0" macro="[0]!opentextblock">
                <anchor moveWithCells="1" sizeWithCells="1">
                  <from>
                    <xdr:col>25</xdr:col>
                    <xdr:colOff>66675</xdr:colOff>
                    <xdr:row>16</xdr:row>
                    <xdr:rowOff>66675</xdr:rowOff>
                  </from>
                  <to>
                    <xdr:col>25</xdr:col>
                    <xdr:colOff>1314450</xdr:colOff>
                    <xdr:row>16</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D2:N16"/>
  <sheetViews>
    <sheetView showGridLines="0" tabSelected="1" workbookViewId="0" topLeftCell="C7">
      <selection activeCell="F14" sqref="F14"/>
    </sheetView>
  </sheetViews>
  <sheetFormatPr defaultColWidth="0" defaultRowHeight="15"/>
  <cols>
    <col min="1" max="2" width="2.7109375" style="18" hidden="1" customWidth="1"/>
    <col min="3" max="3" width="2.7109375" style="18" customWidth="1"/>
    <col min="4" max="4" width="72.140625" style="18" customWidth="1"/>
    <col min="5" max="5" width="24.140625" style="18" customWidth="1"/>
    <col min="6" max="6" width="18.140625" style="18" customWidth="1"/>
    <col min="7" max="7" width="20.7109375" style="18" customWidth="1"/>
    <col min="8" max="8" width="4.00390625" style="18" customWidth="1"/>
    <col min="9" max="10" width="0.9921875" style="18" hidden="1" customWidth="1"/>
    <col min="11" max="14" width="2.7109375" style="18" hidden="1" customWidth="1"/>
    <col min="15" max="16383" width="10.140625" style="18" hidden="1" customWidth="1"/>
    <col min="16384" max="16384" width="0.9921875" style="18" hidden="1" customWidth="1"/>
  </cols>
  <sheetData>
    <row r="1" ht="15" hidden="1"/>
    <row r="2" spans="5:7" ht="15" hidden="1">
      <c r="E2" s="18" t="s">
        <v>849</v>
      </c>
      <c r="F2" s="18" t="s">
        <v>850</v>
      </c>
      <c r="G2" s="18" t="s">
        <v>852</v>
      </c>
    </row>
    <row r="3" ht="15" hidden="1"/>
    <row r="4" ht="15" hidden="1"/>
    <row r="5" ht="15" hidden="1"/>
    <row r="6" ht="15" hidden="1"/>
    <row r="7" ht="30" customHeight="1">
      <c r="G7" s="429"/>
    </row>
    <row r="8" spans="4:7" ht="30" customHeight="1">
      <c r="D8" s="620" t="s">
        <v>842</v>
      </c>
      <c r="E8" s="621"/>
      <c r="F8" s="622"/>
      <c r="G8" s="430"/>
    </row>
    <row r="9" spans="4:7" ht="31.5">
      <c r="D9" s="413" t="s">
        <v>107</v>
      </c>
      <c r="E9" s="413" t="s">
        <v>858</v>
      </c>
      <c r="F9" s="413" t="s">
        <v>850</v>
      </c>
      <c r="G9" s="431"/>
    </row>
    <row r="10" spans="4:14" ht="20.1" customHeight="1">
      <c r="D10" s="318" t="s">
        <v>843</v>
      </c>
      <c r="E10" s="427">
        <v>100</v>
      </c>
      <c r="F10" s="428">
        <v>9.11</v>
      </c>
      <c r="G10" s="432"/>
      <c r="K10" s="18">
        <v>0</v>
      </c>
      <c r="L10" s="18">
        <v>0</v>
      </c>
      <c r="M10" s="18">
        <v>0</v>
      </c>
      <c r="N10" s="18">
        <v>0</v>
      </c>
    </row>
    <row r="11" spans="4:14" ht="20.1" customHeight="1">
      <c r="D11" s="319" t="s">
        <v>844</v>
      </c>
      <c r="E11" s="427">
        <v>100</v>
      </c>
      <c r="F11" s="427">
        <v>9.05</v>
      </c>
      <c r="G11" s="432"/>
      <c r="K11" s="18">
        <v>0</v>
      </c>
      <c r="L11" s="18">
        <v>0</v>
      </c>
      <c r="M11" s="18">
        <v>0</v>
      </c>
      <c r="N11" s="18">
        <v>0</v>
      </c>
    </row>
    <row r="12" spans="4:14" ht="20.1" customHeight="1">
      <c r="D12" s="319" t="s">
        <v>845</v>
      </c>
      <c r="E12" s="427">
        <v>100</v>
      </c>
      <c r="F12" s="427">
        <v>9.15</v>
      </c>
      <c r="G12" s="432"/>
      <c r="K12" s="18">
        <v>0</v>
      </c>
      <c r="L12" s="18">
        <v>0</v>
      </c>
      <c r="M12" s="18">
        <v>0</v>
      </c>
      <c r="N12" s="18">
        <v>0</v>
      </c>
    </row>
    <row r="13" spans="4:14" ht="15">
      <c r="D13" s="319" t="s">
        <v>846</v>
      </c>
      <c r="E13" s="427">
        <v>100</v>
      </c>
      <c r="F13" s="427">
        <v>9.05</v>
      </c>
      <c r="G13" s="432"/>
      <c r="K13" s="18">
        <v>0</v>
      </c>
      <c r="L13" s="18">
        <v>0</v>
      </c>
      <c r="M13" s="18">
        <v>0</v>
      </c>
      <c r="N13" s="18">
        <v>0</v>
      </c>
    </row>
    <row r="14" spans="4:14" ht="21.75" customHeight="1">
      <c r="D14" s="321" t="s">
        <v>847</v>
      </c>
      <c r="E14" s="451">
        <v>100</v>
      </c>
      <c r="F14" s="451">
        <v>9.1</v>
      </c>
      <c r="G14" s="432"/>
      <c r="K14" s="18">
        <v>0</v>
      </c>
      <c r="L14" s="18">
        <v>0</v>
      </c>
      <c r="M14" s="18">
        <v>0</v>
      </c>
      <c r="N14" s="18">
        <v>0</v>
      </c>
    </row>
    <row r="15" spans="4:7" s="433" customFormat="1" ht="91.5" customHeight="1">
      <c r="D15" s="624" t="s">
        <v>857</v>
      </c>
      <c r="E15" s="625"/>
      <c r="F15" s="626"/>
      <c r="G15" s="434"/>
    </row>
    <row r="16" spans="4:6" ht="15" customHeight="1">
      <c r="D16" s="623"/>
      <c r="E16" s="623"/>
      <c r="F16" s="435"/>
    </row>
  </sheetData>
  <sheetProtection algorithmName="SHA-512" hashValue="z0Q8+XXzRaB7Ro20AQuvDFAQMuiWV9uJQEdouPDQv1+PfGE57JZUsLhRsh1pFf6xGd2mdwECpDzbmmwbXen3Lg==" saltValue="VDdq26l81+3bRLyPS2Oa+A==" spinCount="100000"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13" t="s">
        <v>455</v>
      </c>
      <c r="B1" s="313" t="s">
        <v>213</v>
      </c>
      <c r="C1" s="313" t="s">
        <v>456</v>
      </c>
      <c r="D1" s="313" t="s">
        <v>214</v>
      </c>
      <c r="E1" s="313" t="s">
        <v>552</v>
      </c>
    </row>
    <row r="2" spans="1:5" ht="18.75">
      <c r="A2" s="323" t="s">
        <v>457</v>
      </c>
      <c r="B2" s="323"/>
      <c r="C2" s="323"/>
      <c r="D2" s="323"/>
      <c r="E2" s="323"/>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75">
      <c r="A16" s="323" t="s">
        <v>432</v>
      </c>
      <c r="B16" s="323"/>
      <c r="C16" s="323"/>
      <c r="D16" s="323"/>
      <c r="E16" s="323"/>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75">
      <c r="A45" s="323" t="s">
        <v>434</v>
      </c>
      <c r="B45" s="323"/>
      <c r="C45" s="323"/>
      <c r="D45" s="323"/>
      <c r="E45" s="323"/>
    </row>
    <row r="46" spans="1:4" ht="15">
      <c r="A46" s="326" t="s">
        <v>263</v>
      </c>
      <c r="B46" t="s">
        <v>166</v>
      </c>
      <c r="C46" t="s">
        <v>236</v>
      </c>
      <c r="D46" t="s">
        <v>216</v>
      </c>
    </row>
    <row r="47" spans="1:4" ht="15">
      <c r="A47" s="326" t="s">
        <v>264</v>
      </c>
      <c r="B47" t="s">
        <v>167</v>
      </c>
      <c r="C47" t="s">
        <v>236</v>
      </c>
      <c r="D47" t="s">
        <v>216</v>
      </c>
    </row>
    <row r="48" spans="1:4" ht="15">
      <c r="A48" s="326" t="s">
        <v>265</v>
      </c>
      <c r="B48" t="s">
        <v>168</v>
      </c>
      <c r="C48" t="s">
        <v>236</v>
      </c>
      <c r="D48" t="s">
        <v>216</v>
      </c>
    </row>
    <row r="49" spans="1:4" ht="15">
      <c r="A49" s="326" t="s">
        <v>266</v>
      </c>
      <c r="B49" t="s">
        <v>169</v>
      </c>
      <c r="C49" t="s">
        <v>236</v>
      </c>
      <c r="D49" t="s">
        <v>216</v>
      </c>
    </row>
    <row r="50" spans="1:4" ht="15">
      <c r="A50" s="329" t="s">
        <v>262</v>
      </c>
      <c r="B50" s="330" t="s">
        <v>170</v>
      </c>
      <c r="C50" s="330" t="s">
        <v>236</v>
      </c>
      <c r="D50" s="330" t="s">
        <v>216</v>
      </c>
    </row>
    <row r="51" spans="1:4" ht="15">
      <c r="A51" s="326" t="s">
        <v>268</v>
      </c>
      <c r="B51" t="s">
        <v>171</v>
      </c>
      <c r="C51" t="s">
        <v>236</v>
      </c>
      <c r="D51" t="s">
        <v>216</v>
      </c>
    </row>
    <row r="52" spans="1:4" ht="15">
      <c r="A52" s="326" t="s">
        <v>556</v>
      </c>
      <c r="B52" t="s">
        <v>172</v>
      </c>
      <c r="C52" t="s">
        <v>236</v>
      </c>
      <c r="D52" t="s">
        <v>216</v>
      </c>
    </row>
    <row r="53" spans="1:4" ht="15">
      <c r="A53" s="326" t="s">
        <v>557</v>
      </c>
      <c r="B53" t="s">
        <v>174</v>
      </c>
      <c r="C53" t="s">
        <v>236</v>
      </c>
      <c r="D53" t="s">
        <v>216</v>
      </c>
    </row>
    <row r="54" spans="1:4" ht="15">
      <c r="A54" s="326" t="s">
        <v>558</v>
      </c>
      <c r="B54" t="s">
        <v>173</v>
      </c>
      <c r="C54" t="s">
        <v>236</v>
      </c>
      <c r="D54" t="s">
        <v>216</v>
      </c>
    </row>
    <row r="55" spans="1:4" ht="15">
      <c r="A55" s="326" t="s">
        <v>269</v>
      </c>
      <c r="B55" t="s">
        <v>175</v>
      </c>
      <c r="C55" t="s">
        <v>236</v>
      </c>
      <c r="D55" t="s">
        <v>216</v>
      </c>
    </row>
    <row r="56" spans="1:4" ht="15">
      <c r="A56" s="329" t="s">
        <v>267</v>
      </c>
      <c r="B56" s="330" t="s">
        <v>176</v>
      </c>
      <c r="C56" s="330" t="s">
        <v>236</v>
      </c>
      <c r="D56" s="330" t="s">
        <v>216</v>
      </c>
    </row>
    <row r="57" spans="1:4" ht="15">
      <c r="A57" s="329" t="s">
        <v>550</v>
      </c>
      <c r="B57" s="330" t="s">
        <v>177</v>
      </c>
      <c r="C57" s="330" t="s">
        <v>236</v>
      </c>
      <c r="D57" s="330" t="s">
        <v>216</v>
      </c>
    </row>
    <row r="58" spans="1:4" ht="15">
      <c r="A58" s="325" t="s">
        <v>270</v>
      </c>
      <c r="B58" t="s">
        <v>271</v>
      </c>
      <c r="C58" t="s">
        <v>236</v>
      </c>
      <c r="D58" t="s">
        <v>216</v>
      </c>
    </row>
    <row r="59" spans="1:4" ht="15">
      <c r="A59" s="325" t="s">
        <v>272</v>
      </c>
      <c r="B59" t="s">
        <v>178</v>
      </c>
      <c r="C59" t="s">
        <v>236</v>
      </c>
      <c r="D59" t="s">
        <v>216</v>
      </c>
    </row>
    <row r="60" spans="1:4" ht="15">
      <c r="A60" s="325" t="s">
        <v>273</v>
      </c>
      <c r="B60" t="s">
        <v>179</v>
      </c>
      <c r="C60" t="s">
        <v>236</v>
      </c>
      <c r="D60" t="s">
        <v>216</v>
      </c>
    </row>
    <row r="61" spans="1:4" ht="15">
      <c r="A61" s="325" t="s">
        <v>841</v>
      </c>
      <c r="B61" t="s">
        <v>719</v>
      </c>
      <c r="C61" t="s">
        <v>236</v>
      </c>
      <c r="D61" t="s">
        <v>216</v>
      </c>
    </row>
    <row r="62" spans="1:4" ht="15">
      <c r="A62" s="325" t="s">
        <v>275</v>
      </c>
      <c r="B62" t="s">
        <v>181</v>
      </c>
      <c r="C62" t="s">
        <v>236</v>
      </c>
      <c r="D62" t="s">
        <v>216</v>
      </c>
    </row>
    <row r="63" spans="1:4" ht="15">
      <c r="A63" s="325" t="s">
        <v>276</v>
      </c>
      <c r="B63" t="s">
        <v>182</v>
      </c>
      <c r="C63" t="s">
        <v>236</v>
      </c>
      <c r="D63" t="s">
        <v>216</v>
      </c>
    </row>
    <row r="64" spans="1:4" ht="15">
      <c r="A64" s="325" t="s">
        <v>801</v>
      </c>
      <c r="B64" t="s">
        <v>720</v>
      </c>
      <c r="C64" t="s">
        <v>236</v>
      </c>
      <c r="D64" t="s">
        <v>216</v>
      </c>
    </row>
    <row r="65" spans="1:4" ht="15">
      <c r="A65" s="325" t="s">
        <v>802</v>
      </c>
      <c r="B65" t="s">
        <v>721</v>
      </c>
      <c r="C65" t="s">
        <v>236</v>
      </c>
      <c r="D65" t="s">
        <v>216</v>
      </c>
    </row>
    <row r="66" spans="1:4" ht="15">
      <c r="A66" s="327" t="s">
        <v>278</v>
      </c>
      <c r="B66" t="s">
        <v>183</v>
      </c>
      <c r="C66" t="s">
        <v>236</v>
      </c>
      <c r="D66" t="s">
        <v>216</v>
      </c>
    </row>
    <row r="67" spans="1:4" ht="15">
      <c r="A67" s="325" t="s">
        <v>803</v>
      </c>
      <c r="B67" t="s">
        <v>722</v>
      </c>
      <c r="C67" t="s">
        <v>236</v>
      </c>
      <c r="D67" t="s">
        <v>216</v>
      </c>
    </row>
    <row r="68" spans="1:4" ht="15">
      <c r="A68" s="325" t="s">
        <v>804</v>
      </c>
      <c r="B68" t="s">
        <v>723</v>
      </c>
      <c r="C68" t="s">
        <v>236</v>
      </c>
      <c r="D68" t="s">
        <v>216</v>
      </c>
    </row>
    <row r="69" spans="1:4" ht="15">
      <c r="A69" s="331" t="s">
        <v>839</v>
      </c>
      <c r="B69" s="330" t="s">
        <v>805</v>
      </c>
      <c r="C69" t="s">
        <v>236</v>
      </c>
      <c r="D69" t="s">
        <v>216</v>
      </c>
    </row>
    <row r="70" spans="1:4" ht="15">
      <c r="A70" s="325" t="s">
        <v>806</v>
      </c>
      <c r="B70" t="s">
        <v>724</v>
      </c>
      <c r="C70" t="s">
        <v>236</v>
      </c>
      <c r="D70" t="s">
        <v>216</v>
      </c>
    </row>
    <row r="71" spans="1:4" ht="15">
      <c r="A71" s="325" t="s">
        <v>274</v>
      </c>
      <c r="B71" t="s">
        <v>180</v>
      </c>
      <c r="C71" t="s">
        <v>236</v>
      </c>
      <c r="D71" t="s">
        <v>216</v>
      </c>
    </row>
    <row r="72" spans="1:4" ht="15">
      <c r="A72" s="325" t="s">
        <v>807</v>
      </c>
      <c r="B72" t="s">
        <v>725</v>
      </c>
      <c r="C72" t="s">
        <v>236</v>
      </c>
      <c r="D72" t="s">
        <v>216</v>
      </c>
    </row>
    <row r="73" spans="1:4" ht="15">
      <c r="A73" s="325" t="s">
        <v>808</v>
      </c>
      <c r="B73" t="s">
        <v>726</v>
      </c>
      <c r="C73" t="s">
        <v>236</v>
      </c>
      <c r="D73" t="s">
        <v>216</v>
      </c>
    </row>
    <row r="74" spans="1:4" ht="15">
      <c r="A74" s="325" t="s">
        <v>809</v>
      </c>
      <c r="B74" t="s">
        <v>727</v>
      </c>
      <c r="C74" t="s">
        <v>236</v>
      </c>
      <c r="D74" t="s">
        <v>216</v>
      </c>
    </row>
    <row r="75" spans="1:4" ht="15">
      <c r="A75" s="325" t="s">
        <v>279</v>
      </c>
      <c r="B75" t="s">
        <v>184</v>
      </c>
      <c r="C75" t="s">
        <v>236</v>
      </c>
      <c r="D75" t="s">
        <v>216</v>
      </c>
    </row>
    <row r="76" spans="1:4" ht="15">
      <c r="A76" s="325" t="s">
        <v>810</v>
      </c>
      <c r="B76" t="s">
        <v>728</v>
      </c>
      <c r="C76" t="s">
        <v>236</v>
      </c>
      <c r="D76" t="s">
        <v>216</v>
      </c>
    </row>
    <row r="77" spans="1:4" ht="15">
      <c r="A77" s="331" t="s">
        <v>840</v>
      </c>
      <c r="B77" s="330" t="s">
        <v>838</v>
      </c>
      <c r="C77" t="s">
        <v>236</v>
      </c>
      <c r="D77" t="s">
        <v>216</v>
      </c>
    </row>
    <row r="78" spans="1:4" ht="15">
      <c r="A78" s="325" t="s">
        <v>811</v>
      </c>
      <c r="B78" t="s">
        <v>729</v>
      </c>
      <c r="C78" t="s">
        <v>236</v>
      </c>
      <c r="D78" t="s">
        <v>216</v>
      </c>
    </row>
    <row r="79" spans="1:4" ht="15">
      <c r="A79" s="325" t="s">
        <v>812</v>
      </c>
      <c r="B79" t="s">
        <v>730</v>
      </c>
      <c r="C79" t="s">
        <v>236</v>
      </c>
      <c r="D79" t="s">
        <v>216</v>
      </c>
    </row>
    <row r="80" spans="1:4" ht="30">
      <c r="A80" s="325" t="s">
        <v>813</v>
      </c>
      <c r="B80" s="412" t="s">
        <v>731</v>
      </c>
      <c r="C80" t="s">
        <v>236</v>
      </c>
      <c r="D80" t="s">
        <v>216</v>
      </c>
    </row>
    <row r="81" spans="1:4" ht="15">
      <c r="A81" s="331" t="s">
        <v>372</v>
      </c>
      <c r="B81" s="330" t="s">
        <v>373</v>
      </c>
      <c r="C81" t="s">
        <v>236</v>
      </c>
      <c r="D81" t="s">
        <v>216</v>
      </c>
    </row>
    <row r="82" spans="1:4" ht="15">
      <c r="A82" s="325" t="s">
        <v>814</v>
      </c>
      <c r="B82" t="s">
        <v>732</v>
      </c>
      <c r="C82" t="s">
        <v>236</v>
      </c>
      <c r="D82" t="s">
        <v>216</v>
      </c>
    </row>
    <row r="83" spans="1:4" ht="15">
      <c r="A83" s="325" t="s">
        <v>815</v>
      </c>
      <c r="B83" t="s">
        <v>733</v>
      </c>
      <c r="C83" t="s">
        <v>236</v>
      </c>
      <c r="D83" t="s">
        <v>216</v>
      </c>
    </row>
    <row r="84" spans="1:4" ht="15">
      <c r="A84" s="325"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330"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332" t="s">
        <v>277</v>
      </c>
      <c r="B95" s="330" t="s">
        <v>186</v>
      </c>
      <c r="C95" s="330" t="s">
        <v>236</v>
      </c>
      <c r="D95" s="330" t="s">
        <v>216</v>
      </c>
    </row>
    <row r="96" spans="1:4" ht="15">
      <c r="A96" s="332" t="s">
        <v>237</v>
      </c>
      <c r="B96" s="330" t="s">
        <v>187</v>
      </c>
      <c r="C96" s="330" t="s">
        <v>236</v>
      </c>
      <c r="D96" s="330" t="s">
        <v>216</v>
      </c>
    </row>
    <row r="97" spans="1:4" ht="15">
      <c r="A97" s="328" t="s">
        <v>238</v>
      </c>
      <c r="B97" t="s">
        <v>188</v>
      </c>
      <c r="C97" t="s">
        <v>236</v>
      </c>
      <c r="D97" t="s">
        <v>216</v>
      </c>
    </row>
    <row r="98" spans="1:4" ht="15">
      <c r="A98" s="328" t="s">
        <v>239</v>
      </c>
      <c r="B98" t="s">
        <v>189</v>
      </c>
      <c r="C98" t="s">
        <v>236</v>
      </c>
      <c r="D98" t="s">
        <v>216</v>
      </c>
    </row>
    <row r="99" spans="1:4" ht="15">
      <c r="A99" s="333" t="s">
        <v>281</v>
      </c>
      <c r="B99" s="330" t="s">
        <v>190</v>
      </c>
      <c r="C99" s="330" t="s">
        <v>236</v>
      </c>
      <c r="D99" s="330" t="s">
        <v>216</v>
      </c>
    </row>
    <row r="100" spans="1:4" ht="15">
      <c r="A100" s="329" t="s">
        <v>551</v>
      </c>
      <c r="B100" s="330" t="s">
        <v>191</v>
      </c>
      <c r="C100" s="330" t="s">
        <v>236</v>
      </c>
      <c r="D100" s="330"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s="7" t="s">
        <v>860</v>
      </c>
    </row>
    <row r="121" spans="1:5" ht="15">
      <c r="A121" t="s">
        <v>717</v>
      </c>
      <c r="B121" t="s">
        <v>715</v>
      </c>
      <c r="C121" t="s">
        <v>242</v>
      </c>
      <c r="D121" t="s">
        <v>225</v>
      </c>
      <c r="E121" s="7" t="s">
        <v>861</v>
      </c>
    </row>
    <row r="122" spans="1:5" ht="15">
      <c r="A122" t="s">
        <v>718</v>
      </c>
      <c r="B122" t="s">
        <v>714</v>
      </c>
      <c r="C122" t="s">
        <v>242</v>
      </c>
      <c r="D122" t="s">
        <v>225</v>
      </c>
      <c r="E122" s="7"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75">
      <c r="A127" s="323" t="s">
        <v>453</v>
      </c>
      <c r="B127" s="323"/>
      <c r="C127" s="323"/>
      <c r="D127" s="323"/>
      <c r="E127" s="323"/>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s="7"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75">
      <c r="A154" s="323" t="s">
        <v>454</v>
      </c>
      <c r="B154" s="323"/>
      <c r="C154" s="323"/>
      <c r="D154" s="323"/>
      <c r="E154" s="323"/>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s="7" t="s">
        <v>645</v>
      </c>
    </row>
    <row r="178" spans="1:5" ht="18.75">
      <c r="A178" s="323" t="s">
        <v>460</v>
      </c>
      <c r="B178" s="323"/>
      <c r="C178" s="323"/>
      <c r="D178" s="323"/>
      <c r="E178" s="323"/>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s="7" t="s">
        <v>645</v>
      </c>
    </row>
    <row r="201" spans="1:5" ht="18.75">
      <c r="A201" s="323" t="s">
        <v>532</v>
      </c>
      <c r="B201" s="323"/>
      <c r="C201" s="323"/>
      <c r="D201" s="323"/>
      <c r="E201" s="323"/>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75">
      <c r="A206" s="323" t="s">
        <v>536</v>
      </c>
      <c r="B206" s="323"/>
      <c r="C206" s="323"/>
      <c r="D206" s="323"/>
      <c r="E206" s="323"/>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75">
      <c r="A211" s="323" t="s">
        <v>539</v>
      </c>
      <c r="B211" s="323"/>
      <c r="C211" s="323"/>
      <c r="D211" s="323"/>
      <c r="E211" s="323"/>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75">
      <c r="A216" s="323" t="s">
        <v>611</v>
      </c>
      <c r="B216" s="323"/>
      <c r="C216" s="323"/>
      <c r="D216" s="323"/>
      <c r="E216" s="323"/>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s="63"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75">
      <c r="A235" s="323" t="s">
        <v>848</v>
      </c>
      <c r="B235" s="323"/>
      <c r="C235" s="323"/>
      <c r="D235" s="323"/>
      <c r="E235" s="323"/>
    </row>
    <row r="236" spans="1:5" ht="105">
      <c r="A236" t="s">
        <v>851</v>
      </c>
      <c r="B236" t="s">
        <v>849</v>
      </c>
      <c r="C236" t="s">
        <v>247</v>
      </c>
      <c r="D236" t="s">
        <v>225</v>
      </c>
      <c r="E236" s="412" t="s">
        <v>855</v>
      </c>
    </row>
    <row r="237" spans="1:5" ht="105">
      <c r="A237" t="s">
        <v>853</v>
      </c>
      <c r="B237" t="s">
        <v>850</v>
      </c>
      <c r="C237" t="s">
        <v>247</v>
      </c>
      <c r="D237" t="s">
        <v>225</v>
      </c>
      <c r="E237" s="412" t="s">
        <v>855</v>
      </c>
    </row>
    <row r="238" spans="1:5" ht="105">
      <c r="A238" t="s">
        <v>854</v>
      </c>
      <c r="B238" t="s">
        <v>852</v>
      </c>
      <c r="C238" t="s">
        <v>247</v>
      </c>
      <c r="D238" t="s">
        <v>225</v>
      </c>
      <c r="E238" s="412"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627" t="s">
        <v>122</v>
      </c>
      <c r="D9" s="605" t="s">
        <v>34</v>
      </c>
      <c r="E9" s="557" t="s">
        <v>121</v>
      </c>
      <c r="F9" s="557" t="s">
        <v>118</v>
      </c>
      <c r="G9" s="557" t="s">
        <v>1</v>
      </c>
      <c r="H9" s="517" t="s">
        <v>368</v>
      </c>
      <c r="I9" s="557" t="s">
        <v>3</v>
      </c>
      <c r="J9" s="557" t="s">
        <v>4</v>
      </c>
      <c r="K9" s="557" t="s">
        <v>5</v>
      </c>
      <c r="L9" s="557" t="s">
        <v>6</v>
      </c>
      <c r="M9" s="557" t="s">
        <v>7</v>
      </c>
      <c r="N9" s="557" t="s">
        <v>8</v>
      </c>
      <c r="O9" s="557"/>
      <c r="P9" s="557"/>
      <c r="Q9" s="557"/>
      <c r="R9" s="557" t="s">
        <v>9</v>
      </c>
      <c r="S9" s="605" t="s">
        <v>447</v>
      </c>
      <c r="T9" s="605" t="s">
        <v>116</v>
      </c>
      <c r="U9" s="557" t="s">
        <v>89</v>
      </c>
      <c r="V9" s="557" t="s">
        <v>12</v>
      </c>
      <c r="W9" s="557"/>
      <c r="X9" s="557" t="s">
        <v>14</v>
      </c>
      <c r="Y9" s="517" t="s">
        <v>441</v>
      </c>
    </row>
    <row r="10" spans="3:25" ht="31.5" customHeight="1">
      <c r="C10" s="628"/>
      <c r="D10" s="603"/>
      <c r="E10" s="557"/>
      <c r="F10" s="557"/>
      <c r="G10" s="557"/>
      <c r="H10" s="557"/>
      <c r="I10" s="557"/>
      <c r="J10" s="557"/>
      <c r="K10" s="557"/>
      <c r="L10" s="557"/>
      <c r="M10" s="557"/>
      <c r="N10" s="557" t="s">
        <v>15</v>
      </c>
      <c r="O10" s="557"/>
      <c r="P10" s="557"/>
      <c r="Q10" s="557" t="s">
        <v>16</v>
      </c>
      <c r="R10" s="557"/>
      <c r="S10" s="603"/>
      <c r="T10" s="603"/>
      <c r="U10" s="557"/>
      <c r="V10" s="557"/>
      <c r="W10" s="557"/>
      <c r="X10" s="557"/>
      <c r="Y10" s="557"/>
    </row>
    <row r="11" spans="3:25" ht="78.75" customHeight="1">
      <c r="C11" s="629"/>
      <c r="D11" s="604"/>
      <c r="E11" s="557"/>
      <c r="F11" s="557"/>
      <c r="G11" s="557"/>
      <c r="H11" s="557"/>
      <c r="I11" s="557"/>
      <c r="J11" s="557"/>
      <c r="K11" s="557"/>
      <c r="L11" s="557"/>
      <c r="M11" s="557"/>
      <c r="N11" s="40" t="s">
        <v>17</v>
      </c>
      <c r="O11" s="40" t="s">
        <v>18</v>
      </c>
      <c r="P11" s="40" t="s">
        <v>19</v>
      </c>
      <c r="Q11" s="557"/>
      <c r="R11" s="557"/>
      <c r="S11" s="604"/>
      <c r="T11" s="604"/>
      <c r="U11" s="557"/>
      <c r="V11" s="40" t="s">
        <v>20</v>
      </c>
      <c r="W11" s="40" t="s">
        <v>21</v>
      </c>
      <c r="X11" s="557"/>
      <c r="Y11" s="557"/>
    </row>
    <row r="12" spans="3:25" ht="18.75" customHeight="1">
      <c r="C12" s="9" t="s">
        <v>85</v>
      </c>
      <c r="D12" s="72" t="s">
        <v>66</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1"/>
      <c r="D13" s="77"/>
      <c r="E13" s="77"/>
      <c r="F13" s="77"/>
      <c r="G13" s="10"/>
      <c r="H13" s="256">
        <v>1</v>
      </c>
      <c r="I13" s="16"/>
      <c r="J13" s="47"/>
      <c r="K13" s="47"/>
      <c r="L13" s="46" t="str">
        <f>+_xlfn.IFERROR(IF(COUNT(I13:K13),ROUND(SUM(I13:K13),0),""),"")</f>
        <v/>
      </c>
      <c r="M13" s="129"/>
      <c r="N13" s="258" t="str">
        <f>IF(I13="","",I13)</f>
        <v/>
      </c>
      <c r="O13" s="203"/>
      <c r="P13" s="51" t="str">
        <f>+_xlfn.IFERROR(IF(COUNT(N13:O13),ROUND(SUM(N13,O13),2),""),"")</f>
        <v/>
      </c>
      <c r="Q13" s="17" t="str">
        <f>+_xlfn.IFERROR(IF(COUNT(P13),ROUND(P13/('Shareholding Pattern'!$P$79)*100,2),""),"")</f>
        <v/>
      </c>
      <c r="R13" s="47"/>
      <c r="S13" s="47"/>
      <c r="T13" s="48" t="str">
        <f>+_xlfn.IFERROR(IF(COUNT(R13:S13),ROUND(SUM(R13:S13),2),""),"")</f>
        <v/>
      </c>
      <c r="U13" s="129"/>
      <c r="V13" s="47"/>
      <c r="W13" s="17" t="str">
        <f>+_xlfn.IFERROR(IF(V13="","",(+IF(V13=0,0,IF(COUNT(V13,L13),ROUND(SUM(V13)/SUM(L13)*100,2),"")))),"")</f>
        <v/>
      </c>
      <c r="X13" s="16"/>
      <c r="Y13" s="263"/>
      <c r="AC13" s="11">
        <f>IF(SUM(H13:X13)&gt;0,1,0)</f>
        <v>1</v>
      </c>
      <c r="AD13" s="11">
        <f>SUM(AC15:AC65535)</f>
        <v>0</v>
      </c>
    </row>
    <row r="14" spans="3:25" ht="24.95" customHeight="1">
      <c r="C14" s="45"/>
      <c r="D14" s="55"/>
      <c r="E14" s="246" t="s">
        <v>436</v>
      </c>
      <c r="G14" s="43"/>
      <c r="H14" s="43"/>
      <c r="I14" s="43"/>
      <c r="J14" s="43"/>
      <c r="K14" s="43"/>
      <c r="L14" s="43"/>
      <c r="M14" s="43"/>
      <c r="N14" s="43"/>
      <c r="O14" s="43"/>
      <c r="P14" s="43"/>
      <c r="Q14" s="43"/>
      <c r="R14" s="43"/>
      <c r="S14" s="43"/>
      <c r="T14" s="43"/>
      <c r="U14" s="43"/>
      <c r="V14" s="43"/>
      <c r="W14" s="43"/>
      <c r="X14" s="43"/>
      <c r="Y14" s="44"/>
    </row>
    <row r="15" spans="3:24" ht="24.95" customHeight="1" hidden="1">
      <c r="C15" s="200"/>
      <c r="D15" s="201"/>
      <c r="E15" s="18"/>
      <c r="F15" s="18"/>
      <c r="G15" s="18"/>
      <c r="H15" s="18"/>
      <c r="I15" s="18"/>
      <c r="J15" s="198"/>
      <c r="K15" s="198"/>
      <c r="L15" s="18"/>
      <c r="M15" s="195" t="str">
        <f>+_xlfn.IFERROR(IF(COUNT(L15),ROUND(L15/('Shareholding Pattern'!$L$78)*100,2),""),"")</f>
        <v/>
      </c>
      <c r="N15" s="198"/>
      <c r="O15" s="198"/>
      <c r="P15" s="18"/>
      <c r="Q15" s="195" t="str">
        <f>+_xlfn.IFERROR(IF(COUNT(P15),ROUND(P15/('Shareholding Pattern'!$P$79)*100,2),""),"")</f>
        <v/>
      </c>
      <c r="R15" s="18"/>
      <c r="S15" s="18"/>
      <c r="T15" s="18"/>
      <c r="U15" s="195" t="str">
        <f>+_xlfn.IFERROR(IF(COUNT(L15,T15),ROUND(SUM(T15,L15)/SUM('Shareholding Pattern'!$L$78,'Shareholding Pattern'!$T$78)*100,2),""),"")</f>
        <v/>
      </c>
      <c r="V15" s="198"/>
      <c r="W15" s="18"/>
      <c r="X15" s="199"/>
    </row>
    <row r="16" spans="3:24" ht="20.1" customHeight="1">
      <c r="C16" s="127"/>
      <c r="D16" s="90"/>
      <c r="E16" s="36"/>
      <c r="F16" s="60" t="s">
        <v>392</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Pattern'!$P$79)*100,2),""),"")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66" t="str">
        <f>+_xlfn.IFERROR(IF(V16="","",(+IF(V16=0,0,IF(COUNT(V16,L16),ROUND(SUM(V16)/SUM(L16)*100,2),"")))),"")</f>
        <v/>
      </c>
      <c r="X16" s="53" t="str">
        <f>+_xlfn.IFERROR(IF(COUNT(X13:X15),ROUND(SUM(X13:X15),0),""),"")</f>
        <v/>
      </c>
    </row>
  </sheetData>
  <sheetProtection algorithmName="SHA-512" hashValue="Xg6g0R65ExFAGQ9m2fRPFmIKpq6NcjeqnniOR8AfZpkX2saVXsQ9yvUF09a/1vVXQ191GO6n90v2YueuRpsSHQ==" saltValue="ce0xzrO1O46OR0apOziSMg==" spinCount="100000"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45" customHeight="1">
      <c r="D9" s="605" t="s">
        <v>119</v>
      </c>
      <c r="E9" s="557" t="s">
        <v>118</v>
      </c>
      <c r="F9" s="557" t="s">
        <v>1</v>
      </c>
      <c r="G9" s="517" t="s">
        <v>368</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14</v>
      </c>
      <c r="X9" s="517" t="s">
        <v>441</v>
      </c>
    </row>
    <row r="10" spans="4:24" ht="31.5" customHeight="1">
      <c r="D10" s="603"/>
      <c r="E10" s="557"/>
      <c r="F10" s="557"/>
      <c r="G10" s="557"/>
      <c r="H10" s="557"/>
      <c r="I10" s="557"/>
      <c r="J10" s="557"/>
      <c r="K10" s="557"/>
      <c r="L10" s="557"/>
      <c r="M10" s="557" t="s">
        <v>15</v>
      </c>
      <c r="N10" s="557"/>
      <c r="O10" s="557"/>
      <c r="P10" s="557" t="s">
        <v>16</v>
      </c>
      <c r="Q10" s="557"/>
      <c r="R10" s="603"/>
      <c r="S10" s="603"/>
      <c r="T10" s="557"/>
      <c r="U10" s="557"/>
      <c r="V10" s="557"/>
      <c r="W10" s="557"/>
      <c r="X10" s="557"/>
    </row>
    <row r="11" spans="4:24" ht="45">
      <c r="D11" s="604"/>
      <c r="E11" s="557"/>
      <c r="F11" s="557"/>
      <c r="G11" s="557"/>
      <c r="H11" s="557"/>
      <c r="I11" s="557"/>
      <c r="J11" s="557"/>
      <c r="K11" s="557"/>
      <c r="L11" s="557"/>
      <c r="M11" s="58" t="s">
        <v>17</v>
      </c>
      <c r="N11" s="58" t="s">
        <v>18</v>
      </c>
      <c r="O11" s="58" t="s">
        <v>19</v>
      </c>
      <c r="P11" s="557"/>
      <c r="Q11" s="557"/>
      <c r="R11" s="604"/>
      <c r="S11" s="604"/>
      <c r="T11" s="557"/>
      <c r="U11" s="58" t="s">
        <v>20</v>
      </c>
      <c r="V11" s="58" t="s">
        <v>21</v>
      </c>
      <c r="W11" s="557"/>
      <c r="X11" s="557"/>
    </row>
    <row r="12" spans="4:24" ht="17.25" customHeight="1">
      <c r="D12" s="87" t="s">
        <v>334</v>
      </c>
      <c r="E12" s="73" t="s">
        <v>859</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1"/>
      <c r="E13" s="77"/>
      <c r="F13" s="10"/>
      <c r="G13" s="257">
        <v>1</v>
      </c>
      <c r="H13" s="16"/>
      <c r="I13" s="47"/>
      <c r="J13" s="47"/>
      <c r="K13" s="48" t="str">
        <f>+_xlfn.IFERROR(IF(COUNT(H13:J13),ROUND(SUM(H13:J13),0),""),"")</f>
        <v/>
      </c>
      <c r="L13" s="17" t="str">
        <f>+_xlfn.IFERROR(IF(COUNT(K13),ROUND(K13/'Shareholding Pattern'!$L$78*100,2),""),"")</f>
        <v/>
      </c>
      <c r="M13" s="258" t="str">
        <f>IF(H13="","",H13)</f>
        <v/>
      </c>
      <c r="N13" s="203"/>
      <c r="O13" s="51" t="str">
        <f>+_xlfn.IFERROR(IF(COUNT(M13:N13),ROUND(SUM(M13,N13),0),""),"")</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221" t="str">
        <f>+_xlfn.IFERROR(IF(U13="","",(IF(COUNT(U13,K13),ROUND(SUM(U13)/SUM(K13)*100,2),""))),"")</f>
        <v/>
      </c>
      <c r="W13" s="16"/>
      <c r="X13" s="263"/>
      <c r="AC13" s="11">
        <f>IF(SUM(H13:W13)&gt;0,1,0)</f>
        <v>0</v>
      </c>
      <c r="AD13" s="11">
        <f>SUM(AC15:AC65535)</f>
        <v>0</v>
      </c>
    </row>
    <row r="14" spans="4:24" ht="24.95" customHeight="1">
      <c r="D14" s="42"/>
      <c r="E14" s="43"/>
      <c r="F14" s="246" t="s">
        <v>437</v>
      </c>
      <c r="G14" s="43"/>
      <c r="H14" s="43"/>
      <c r="I14" s="43"/>
      <c r="J14" s="43"/>
      <c r="K14" s="43"/>
      <c r="L14" s="43"/>
      <c r="M14" s="43"/>
      <c r="N14" s="43"/>
      <c r="O14" s="43"/>
      <c r="P14" s="43"/>
      <c r="Q14" s="43"/>
      <c r="R14" s="43"/>
      <c r="S14" s="43"/>
      <c r="T14" s="43"/>
      <c r="U14" s="43"/>
      <c r="V14" s="43"/>
      <c r="W14" s="43"/>
      <c r="X14" s="44"/>
    </row>
    <row r="15" spans="4:23" ht="15" hidden="1">
      <c r="D15" s="200"/>
      <c r="E15" s="202"/>
      <c r="F15" s="202"/>
      <c r="G15" s="202"/>
      <c r="H15" s="201"/>
      <c r="I15" s="18"/>
      <c r="J15" s="198"/>
      <c r="K15" s="198"/>
      <c r="L15" s="18"/>
      <c r="M15" s="18"/>
      <c r="N15" s="198"/>
      <c r="O15" s="198"/>
      <c r="P15" s="18"/>
      <c r="Q15" s="18"/>
      <c r="R15" s="18"/>
      <c r="S15" s="18"/>
      <c r="T15" s="18"/>
      <c r="U15" s="18"/>
      <c r="V15" s="198"/>
      <c r="W15" s="199"/>
    </row>
    <row r="16" spans="4:23" ht="20.1" customHeight="1">
      <c r="D16" s="168"/>
      <c r="E16" s="83" t="s">
        <v>392</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98" t="str">
        <f>+_xlfn.IFERROR(IF(COUNT(U16,K16),ROUND(SUM(U16)/SUM(K16)*100,2),""),0)</f>
        <v/>
      </c>
      <c r="W16" s="53" t="str">
        <f>+_xlfn.IFERROR(IF(COUNT(W13:W15),ROUND(SUM(W13:W15),0),""),"")</f>
        <v/>
      </c>
    </row>
  </sheetData>
  <sheetProtection algorithmName="SHA-512" hashValue="x04zITUSOFQ6k3xelyRL/eLJuux+ynq/4jr8fnvnUk1scSjJocqxaoN3xqSSJ9icoISmNuvYQJZma5mz8yj0Vg==" saltValue="ATTmCUQ+4f1Hja/AzbqQJg==" spinCount="100000"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518" t="s">
        <v>375</v>
      </c>
      <c r="F9" s="519"/>
      <c r="G9" s="519"/>
      <c r="H9" s="519"/>
      <c r="I9" s="520"/>
      <c r="J9" s="101"/>
    </row>
    <row r="10" spans="5:10" ht="15">
      <c r="E10" s="605" t="s">
        <v>119</v>
      </c>
      <c r="F10" s="602" t="s">
        <v>126</v>
      </c>
      <c r="G10" s="602" t="s">
        <v>127</v>
      </c>
      <c r="H10" s="602" t="s">
        <v>325</v>
      </c>
      <c r="I10" s="602" t="s">
        <v>326</v>
      </c>
      <c r="J10" s="101"/>
    </row>
    <row r="11" spans="5:10" ht="15">
      <c r="E11" s="630"/>
      <c r="F11" s="530"/>
      <c r="G11" s="603"/>
      <c r="H11" s="530"/>
      <c r="I11" s="530"/>
      <c r="J11" s="101"/>
    </row>
    <row r="12" spans="5:10" ht="15">
      <c r="E12" s="631"/>
      <c r="F12" s="516"/>
      <c r="G12" s="604"/>
      <c r="H12" s="516"/>
      <c r="I12" s="516"/>
      <c r="J12" s="101"/>
    </row>
    <row r="13" spans="5:10" ht="28.5" customHeight="1" hidden="1">
      <c r="E13" s="191"/>
      <c r="F13" s="16"/>
      <c r="G13" s="75"/>
      <c r="H13" s="147"/>
      <c r="I13" s="85"/>
      <c r="J13" s="101"/>
    </row>
    <row r="14" spans="5:10" ht="25.5" customHeight="1">
      <c r="E14" s="45"/>
      <c r="F14" s="55"/>
      <c r="G14" s="55"/>
      <c r="H14" s="55"/>
      <c r="I14" s="243" t="s">
        <v>390</v>
      </c>
      <c r="J14" s="101"/>
    </row>
  </sheetData>
  <sheetProtection algorithmName="SHA-512" hashValue="0lAHtGKkxMjPJZazRl/59rrXjeyDkuEt04+EQ7lW6IMOMkVPf9z+f4SDtR2Z31YPUiNQYXvV3L5YzPsSwYPR7g==" saltValue="FU8mD4uJ/oF48hAmeObhng=="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49"/>
  <sheetViews>
    <sheetView workbookViewId="0" topLeftCell="A1">
      <selection activeCell="I8" sqref="I8"/>
    </sheetView>
  </sheetViews>
  <sheetFormatPr defaultColWidth="9.140625" defaultRowHeight="15"/>
  <sheetData>
    <row r="1" spans="2:5" ht="15">
      <c r="B1" s="353" t="s">
        <v>887</v>
      </c>
      <c r="E1">
        <v>4</v>
      </c>
    </row>
    <row r="2" ht="15">
      <c r="B2" s="353" t="s">
        <v>890</v>
      </c>
    </row>
    <row r="3" ht="15">
      <c r="B3" s="353" t="s">
        <v>891</v>
      </c>
    </row>
    <row r="4" ht="15">
      <c r="B4" s="353" t="s">
        <v>891</v>
      </c>
    </row>
    <row r="5" ht="15">
      <c r="B5" s="353"/>
    </row>
    <row r="6" ht="15">
      <c r="B6" s="353"/>
    </row>
    <row r="7" ht="15">
      <c r="B7" s="353"/>
    </row>
    <row r="8" ht="15">
      <c r="B8" s="353"/>
    </row>
    <row r="9" ht="15">
      <c r="B9" s="353"/>
    </row>
    <row r="10" ht="15">
      <c r="B10" s="353"/>
    </row>
    <row r="11" ht="15">
      <c r="B11" s="353"/>
    </row>
    <row r="12" ht="15">
      <c r="B12" s="353"/>
    </row>
    <row r="13" ht="15">
      <c r="B13" s="353"/>
    </row>
    <row r="14" ht="15">
      <c r="B14" s="353"/>
    </row>
    <row r="15" ht="15">
      <c r="B15" s="353"/>
    </row>
    <row r="16" ht="15">
      <c r="B16" s="353"/>
    </row>
    <row r="17" ht="15">
      <c r="B17" s="353"/>
    </row>
    <row r="18" ht="15">
      <c r="B18" s="353"/>
    </row>
    <row r="19" ht="15">
      <c r="B19" s="353"/>
    </row>
    <row r="20" ht="15">
      <c r="B20" s="353"/>
    </row>
    <row r="21" ht="15">
      <c r="B21" s="353"/>
    </row>
    <row r="22" ht="15">
      <c r="B22" s="353"/>
    </row>
    <row r="23" ht="15">
      <c r="B23" s="353"/>
    </row>
    <row r="24" ht="15">
      <c r="B24" s="353"/>
    </row>
    <row r="25" ht="15">
      <c r="B25" s="353"/>
    </row>
    <row r="26" ht="15">
      <c r="B26" s="353"/>
    </row>
    <row r="27" ht="15">
      <c r="B27" s="353"/>
    </row>
    <row r="28" ht="15">
      <c r="B28" s="353"/>
    </row>
    <row r="29" ht="15">
      <c r="B29" s="353"/>
    </row>
    <row r="30" ht="15">
      <c r="B30" s="353"/>
    </row>
    <row r="31" ht="15">
      <c r="B31" s="353"/>
    </row>
    <row r="32" ht="15">
      <c r="B32" s="353"/>
    </row>
    <row r="33" ht="15">
      <c r="B33" s="353"/>
    </row>
    <row r="34" ht="15">
      <c r="B34" s="353"/>
    </row>
    <row r="35" ht="15">
      <c r="B35" s="353"/>
    </row>
    <row r="36" ht="15">
      <c r="B36" s="353"/>
    </row>
    <row r="37" ht="15">
      <c r="B37" s="353"/>
    </row>
    <row r="38" ht="15">
      <c r="B38" s="353"/>
    </row>
    <row r="39" ht="15">
      <c r="B39" s="353"/>
    </row>
    <row r="40" ht="15">
      <c r="B40" s="353"/>
    </row>
    <row r="41" ht="15">
      <c r="B41" s="353"/>
    </row>
    <row r="42" ht="15">
      <c r="B42" s="353"/>
    </row>
    <row r="43" ht="15">
      <c r="B43" s="353"/>
    </row>
    <row r="44" ht="15">
      <c r="B44" s="353"/>
    </row>
    <row r="45" ht="15">
      <c r="B45" s="353"/>
    </row>
    <row r="46" ht="15">
      <c r="B46" s="353"/>
    </row>
    <row r="47" ht="15">
      <c r="B47" s="353"/>
    </row>
    <row r="48" ht="15">
      <c r="B48" s="353"/>
    </row>
    <row r="49" ht="15">
      <c r="B49" s="353"/>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634" t="s">
        <v>370</v>
      </c>
      <c r="E9" s="635"/>
      <c r="F9" s="635"/>
      <c r="G9" s="635"/>
      <c r="H9" s="636"/>
    </row>
    <row r="10" spans="4:8" ht="15">
      <c r="D10" s="605" t="s">
        <v>119</v>
      </c>
      <c r="E10" s="602" t="s">
        <v>546</v>
      </c>
      <c r="F10" s="602" t="s">
        <v>128</v>
      </c>
      <c r="G10" s="602" t="s">
        <v>129</v>
      </c>
      <c r="H10" s="602" t="s">
        <v>130</v>
      </c>
    </row>
    <row r="11" spans="4:8" ht="15">
      <c r="D11" s="632"/>
      <c r="E11" s="632"/>
      <c r="F11" s="530"/>
      <c r="G11" s="603"/>
      <c r="H11" s="530"/>
    </row>
    <row r="12" spans="4:8" ht="15">
      <c r="D12" s="633"/>
      <c r="E12" s="633"/>
      <c r="F12" s="516"/>
      <c r="G12" s="604"/>
      <c r="H12" s="516"/>
    </row>
    <row r="13" spans="4:8" ht="15" hidden="1">
      <c r="D13" s="324"/>
      <c r="E13" s="75"/>
      <c r="F13" s="75"/>
      <c r="G13" s="99"/>
      <c r="H13" s="100"/>
    </row>
    <row r="14" spans="4:8" ht="24.75" customHeight="1">
      <c r="D14" s="12"/>
      <c r="E14" s="13"/>
      <c r="F14" s="55"/>
      <c r="G14" s="55"/>
      <c r="H14" s="243"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518" t="s">
        <v>371</v>
      </c>
      <c r="F9" s="519"/>
      <c r="G9" s="519"/>
      <c r="H9" s="519"/>
      <c r="I9" s="104"/>
    </row>
    <row r="10" spans="5:9" ht="15">
      <c r="E10" s="605" t="s">
        <v>119</v>
      </c>
      <c r="F10" s="602" t="s">
        <v>126</v>
      </c>
      <c r="G10" s="602" t="s">
        <v>127</v>
      </c>
      <c r="H10" s="602" t="s">
        <v>131</v>
      </c>
      <c r="I10" s="637" t="s">
        <v>327</v>
      </c>
    </row>
    <row r="11" spans="5:9" ht="15">
      <c r="E11" s="632"/>
      <c r="F11" s="530"/>
      <c r="G11" s="603"/>
      <c r="H11" s="530"/>
      <c r="I11" s="638"/>
    </row>
    <row r="12" spans="5:9" ht="15">
      <c r="E12" s="633"/>
      <c r="F12" s="516"/>
      <c r="G12" s="604"/>
      <c r="H12" s="516"/>
      <c r="I12" s="639"/>
    </row>
    <row r="13" spans="5:9" ht="15" hidden="1">
      <c r="E13" s="191"/>
      <c r="F13" s="16"/>
      <c r="G13" s="99"/>
      <c r="H13" s="99"/>
      <c r="I13" s="105"/>
    </row>
    <row r="14" spans="5:9" ht="24.75" customHeight="1">
      <c r="E14" s="12"/>
      <c r="F14" s="55"/>
      <c r="G14" s="55"/>
      <c r="H14" s="55"/>
      <c r="I14" s="243" t="s">
        <v>392</v>
      </c>
    </row>
  </sheetData>
  <sheetProtection algorithmName="SHA-512" hashValue="Li43ieQkrr5hXZi4xgu3TlZeYHRe/Sivc3Etj6T5VNBNs14WKDxMt3yYbUp4f20cW2p74LPgVzBcdSy6j2lTOA==" saltValue="SNi1xa6WfD2snThdrjXuIQ=="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E1:AS20"/>
  <sheetViews>
    <sheetView showGridLines="0" zoomScale="85" zoomScaleNormal="85" workbookViewId="0" topLeftCell="D7">
      <selection activeCell="F20" sqref="F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4</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602" t="s">
        <v>119</v>
      </c>
      <c r="F9" s="602" t="s">
        <v>118</v>
      </c>
      <c r="G9" s="605" t="s">
        <v>1</v>
      </c>
      <c r="H9" s="605" t="s">
        <v>3</v>
      </c>
      <c r="I9" s="605" t="s">
        <v>4</v>
      </c>
      <c r="J9" s="605" t="s">
        <v>5</v>
      </c>
      <c r="K9" s="605" t="s">
        <v>6</v>
      </c>
      <c r="L9" s="605" t="s">
        <v>7</v>
      </c>
      <c r="M9" s="606" t="s">
        <v>8</v>
      </c>
      <c r="N9" s="607"/>
      <c r="O9" s="607"/>
      <c r="P9" s="608"/>
      <c r="Q9" s="605" t="s">
        <v>9</v>
      </c>
      <c r="R9" s="605" t="s">
        <v>447</v>
      </c>
      <c r="S9" s="605" t="s">
        <v>116</v>
      </c>
      <c r="T9" s="602" t="s">
        <v>125</v>
      </c>
      <c r="U9" s="559" t="s">
        <v>12</v>
      </c>
      <c r="V9" s="560"/>
      <c r="W9" s="559" t="s">
        <v>13</v>
      </c>
      <c r="X9" s="560"/>
      <c r="Y9" s="605" t="s">
        <v>14</v>
      </c>
      <c r="Z9" s="517" t="s">
        <v>441</v>
      </c>
      <c r="AA9" s="605" t="s">
        <v>459</v>
      </c>
    </row>
    <row r="10" spans="5:27" ht="31.5" customHeight="1">
      <c r="E10" s="603"/>
      <c r="F10" s="567"/>
      <c r="G10" s="603"/>
      <c r="H10" s="603"/>
      <c r="I10" s="603"/>
      <c r="J10" s="603"/>
      <c r="K10" s="603"/>
      <c r="L10" s="603"/>
      <c r="M10" s="514" t="s">
        <v>117</v>
      </c>
      <c r="N10" s="532"/>
      <c r="O10" s="533"/>
      <c r="P10" s="605" t="s">
        <v>16</v>
      </c>
      <c r="Q10" s="603"/>
      <c r="R10" s="603"/>
      <c r="S10" s="603"/>
      <c r="T10" s="603"/>
      <c r="U10" s="563"/>
      <c r="V10" s="564"/>
      <c r="W10" s="563"/>
      <c r="X10" s="564"/>
      <c r="Y10" s="603"/>
      <c r="Z10" s="557"/>
      <c r="AA10" s="603"/>
    </row>
    <row r="11" spans="5:27" ht="78.75" customHeight="1">
      <c r="E11" s="604"/>
      <c r="F11" s="568"/>
      <c r="G11" s="604"/>
      <c r="H11" s="604"/>
      <c r="I11" s="604"/>
      <c r="J11" s="604"/>
      <c r="K11" s="604"/>
      <c r="L11" s="604"/>
      <c r="M11" s="33" t="s">
        <v>123</v>
      </c>
      <c r="N11" s="33" t="s">
        <v>18</v>
      </c>
      <c r="O11" s="32" t="s">
        <v>19</v>
      </c>
      <c r="P11" s="604"/>
      <c r="Q11" s="604"/>
      <c r="R11" s="604"/>
      <c r="S11" s="604"/>
      <c r="T11" s="604"/>
      <c r="U11" s="32" t="s">
        <v>20</v>
      </c>
      <c r="V11" s="32" t="s">
        <v>21</v>
      </c>
      <c r="W11" s="32" t="s">
        <v>20</v>
      </c>
      <c r="X11" s="32" t="s">
        <v>21</v>
      </c>
      <c r="Y11" s="604"/>
      <c r="Z11" s="557"/>
      <c r="AA11" s="604"/>
    </row>
    <row r="12" spans="5:27" ht="16.5" customHeight="1">
      <c r="E12" s="9" t="s">
        <v>71</v>
      </c>
      <c r="F12" s="355"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1"/>
      <c r="F13" s="242"/>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f>IF(COUNT(H19:$Y$15004)=0,"",SUM(AC1:AC65536))</f>
        <v>3</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1">
        <v>1</v>
      </c>
      <c r="F15" s="445" t="s">
        <v>867</v>
      </c>
      <c r="G15" s="446" t="s">
        <v>868</v>
      </c>
      <c r="H15" s="47">
        <v>1438054</v>
      </c>
      <c r="I15" s="47"/>
      <c r="J15" s="47"/>
      <c r="K15" s="444">
        <f>+_xlfn.IFERROR(IF(COUNT(H15:J15),ROUND(SUM(H15:J15),0),""),"")</f>
        <v>1438054</v>
      </c>
      <c r="L15" s="51">
        <f>+_xlfn.IFERROR(IF(COUNT(K15),ROUND(K15/'Shareholding Pattern'!$L$78*100,2),""),0)</f>
        <v>13.22</v>
      </c>
      <c r="M15" s="203">
        <f>IF(H15="","",H15)</f>
        <v>1438054</v>
      </c>
      <c r="N15" s="203"/>
      <c r="O15" s="266">
        <f>+_xlfn.IFERROR(IF(COUNT(M15:N15),ROUND(SUM(M15,N15),2),""),"")</f>
        <v>1438054</v>
      </c>
      <c r="P15" s="51">
        <f>+_xlfn.IFERROR(IF(COUNT(O15),ROUND(O15/('Shareholding Pattern'!$P$79)*100,2),""),0)</f>
        <v>13.22</v>
      </c>
      <c r="Q15" s="47"/>
      <c r="R15" s="47"/>
      <c r="S15" s="444" t="str">
        <f>+_xlfn.IFERROR(IF(COUNT(Q15:R15),ROUND(SUM(Q15:R15),0),""),"")</f>
        <v/>
      </c>
      <c r="T15" s="17">
        <f>+_xlfn.IFERROR(IF(COUNT(K15,S15),ROUND(SUM(S15,K15)/SUM('Shareholding Pattern'!$L$78,'Shareholding Pattern'!$T$78)*100,2),""),0)</f>
        <v>13.22</v>
      </c>
      <c r="U15" s="47"/>
      <c r="V15" s="17" t="str">
        <f>+_xlfn.IFERROR(IF(COUNT(U15),ROUND(SUM(U15)/SUM(K15)*100,2),""),0)</f>
        <v/>
      </c>
      <c r="W15" s="47"/>
      <c r="X15" s="17" t="str">
        <f>+_xlfn.IFERROR(IF(COUNT(W15),ROUND(SUM(W15)/SUM(K15)*100,2),""),0)</f>
        <v/>
      </c>
      <c r="Y15" s="47">
        <v>1438054</v>
      </c>
      <c r="Z15" s="265"/>
      <c r="AA15" s="315" t="s">
        <v>461</v>
      </c>
      <c r="AB15" s="11"/>
      <c r="AC15" s="11">
        <f>IF(SUM(H15:Y15)&gt;0,1,0)</f>
        <v>1</v>
      </c>
    </row>
    <row r="16" spans="5:29" ht="24.75" customHeight="1">
      <c r="E16" s="191">
        <v>2</v>
      </c>
      <c r="F16" s="445" t="s">
        <v>869</v>
      </c>
      <c r="G16" s="446" t="s">
        <v>870</v>
      </c>
      <c r="H16" s="47">
        <v>2322740</v>
      </c>
      <c r="I16" s="47"/>
      <c r="J16" s="47"/>
      <c r="K16" s="444">
        <f>+_xlfn.IFERROR(IF(COUNT(H16:J16),ROUND(SUM(H16:J16),0),""),"")</f>
        <v>2322740</v>
      </c>
      <c r="L16" s="51">
        <f>+_xlfn.IFERROR(IF(COUNT(K16),ROUND(K16/'Shareholding Pattern'!$L$78*100,2),""),0)</f>
        <v>21.35</v>
      </c>
      <c r="M16" s="203">
        <f>IF(H16="","",H16)</f>
        <v>2322740</v>
      </c>
      <c r="N16" s="203"/>
      <c r="O16" s="266">
        <f>+_xlfn.IFERROR(IF(COUNT(M16:N16),ROUND(SUM(M16,N16),2),""),"")</f>
        <v>2322740</v>
      </c>
      <c r="P16" s="51">
        <f>+_xlfn.IFERROR(IF(COUNT(O16),ROUND(O16/('Shareholding Pattern'!$P$79)*100,2),""),0)</f>
        <v>21.35</v>
      </c>
      <c r="Q16" s="47"/>
      <c r="R16" s="47"/>
      <c r="S16" s="444" t="str">
        <f>+_xlfn.IFERROR(IF(COUNT(Q16:R16),ROUND(SUM(Q16:R16),0),""),"")</f>
        <v/>
      </c>
      <c r="T16" s="17">
        <f>+_xlfn.IFERROR(IF(COUNT(K16,S16),ROUND(SUM(S16,K16)/SUM('Shareholding Pattern'!$L$78,'Shareholding Pattern'!$T$78)*100,2),""),0)</f>
        <v>21.35</v>
      </c>
      <c r="U16" s="47"/>
      <c r="V16" s="17" t="str">
        <f>+_xlfn.IFERROR(IF(COUNT(U16),ROUND(SUM(U16)/SUM(K16)*100,2),""),0)</f>
        <v/>
      </c>
      <c r="W16" s="47"/>
      <c r="X16" s="17" t="str">
        <f>+_xlfn.IFERROR(IF(COUNT(W16),ROUND(SUM(W16)/SUM(K16)*100,2),""),0)</f>
        <v/>
      </c>
      <c r="Y16" s="47">
        <v>2322740</v>
      </c>
      <c r="Z16" s="265"/>
      <c r="AA16" s="315" t="s">
        <v>462</v>
      </c>
      <c r="AB16" s="11"/>
      <c r="AC16" s="11">
        <f>IF(SUM(H16:Y16)&gt;0,1,0)</f>
        <v>1</v>
      </c>
    </row>
    <row r="17" spans="5:29" ht="24.75" customHeight="1">
      <c r="E17" s="191">
        <v>3</v>
      </c>
      <c r="F17" s="445" t="s">
        <v>871</v>
      </c>
      <c r="G17" s="446" t="s">
        <v>872</v>
      </c>
      <c r="H17" s="47">
        <v>859450</v>
      </c>
      <c r="I17" s="47"/>
      <c r="J17" s="47"/>
      <c r="K17" s="444">
        <f>+_xlfn.IFERROR(IF(COUNT(H17:J17),ROUND(SUM(H17:J17),0),""),"")</f>
        <v>859450</v>
      </c>
      <c r="L17" s="51">
        <f>+_xlfn.IFERROR(IF(COUNT(K17),ROUND(K17/'Shareholding Pattern'!$L$78*100,2),""),0)</f>
        <v>7.9</v>
      </c>
      <c r="M17" s="203">
        <f>IF(H17="","",H17)</f>
        <v>859450</v>
      </c>
      <c r="N17" s="203"/>
      <c r="O17" s="266">
        <f>+_xlfn.IFERROR(IF(COUNT(M17:N17),ROUND(SUM(M17,N17),2),""),"")</f>
        <v>859450</v>
      </c>
      <c r="P17" s="51">
        <f>+_xlfn.IFERROR(IF(COUNT(O17),ROUND(O17/('Shareholding Pattern'!$P$79)*100,2),""),0)</f>
        <v>7.9</v>
      </c>
      <c r="Q17" s="47"/>
      <c r="R17" s="47"/>
      <c r="S17" s="444" t="str">
        <f>+_xlfn.IFERROR(IF(COUNT(Q17:R17),ROUND(SUM(Q17:R17),0),""),"")</f>
        <v/>
      </c>
      <c r="T17" s="17">
        <f>+_xlfn.IFERROR(IF(COUNT(K17,S17),ROUND(SUM(S17,K17)/SUM('Shareholding Pattern'!$L$78,'Shareholding Pattern'!$T$78)*100,2),""),0)</f>
        <v>7.9</v>
      </c>
      <c r="U17" s="47"/>
      <c r="V17" s="17" t="str">
        <f>+_xlfn.IFERROR(IF(COUNT(U17),ROUND(SUM(U17)/SUM(K17)*100,2),""),0)</f>
        <v/>
      </c>
      <c r="W17" s="47"/>
      <c r="X17" s="17" t="str">
        <f>+_xlfn.IFERROR(IF(COUNT(W17),ROUND(SUM(W17)/SUM(K17)*100,2),""),0)</f>
        <v/>
      </c>
      <c r="Y17" s="47">
        <v>859450</v>
      </c>
      <c r="Z17" s="265"/>
      <c r="AA17" s="315" t="s">
        <v>462</v>
      </c>
      <c r="AB17" s="11"/>
      <c r="AC17" s="11">
        <f>IF(SUM(H17:Y17)&gt;0,1,0)</f>
        <v>1</v>
      </c>
    </row>
    <row r="18" spans="5:29" ht="24.75" customHeight="1">
      <c r="E18" s="191">
        <v>4</v>
      </c>
      <c r="F18" s="445" t="s">
        <v>873</v>
      </c>
      <c r="G18" s="446" t="s">
        <v>874</v>
      </c>
      <c r="H18" s="47">
        <v>0</v>
      </c>
      <c r="I18" s="47"/>
      <c r="J18" s="47"/>
      <c r="K18" s="444">
        <f>+_xlfn.IFERROR(IF(COUNT(H18:J18),ROUND(SUM(H18:J18),0),""),"")</f>
        <v>0</v>
      </c>
      <c r="L18" s="51">
        <f>+_xlfn.IFERROR(IF(COUNT(K18),ROUND(K18/'Shareholding Pattern'!$L$78*100,2),""),0)</f>
        <v>0</v>
      </c>
      <c r="M18" s="203">
        <f>IF(H18="","",H18)</f>
        <v>0</v>
      </c>
      <c r="N18" s="203"/>
      <c r="O18" s="266">
        <f>+_xlfn.IFERROR(IF(COUNT(M18:N18),ROUND(SUM(M18,N18),2),""),"")</f>
        <v>0</v>
      </c>
      <c r="P18" s="51">
        <f>+_xlfn.IFERROR(IF(COUNT(O18),ROUND(O18/('Shareholding Pattern'!$P$79)*100,2),""),0)</f>
        <v>0</v>
      </c>
      <c r="Q18" s="47"/>
      <c r="R18" s="47"/>
      <c r="S18" s="444" t="str">
        <f>+_xlfn.IFERROR(IF(COUNT(Q18:R18),ROUND(SUM(Q18:R18),0),""),"")</f>
        <v/>
      </c>
      <c r="T18" s="17">
        <f>+_xlfn.IFERROR(IF(COUNT(K18,S18),ROUND(SUM(S18,K18)/SUM('Shareholding Pattern'!$L$78,'Shareholding Pattern'!$T$78)*100,2),""),0)</f>
        <v>0</v>
      </c>
      <c r="U18" s="47"/>
      <c r="V18" s="17" t="str">
        <f>+_xlfn.IFERROR(IF(COUNT(U18),ROUND(SUM(U18)/SUM(K18)*100,2),""),0)</f>
        <v/>
      </c>
      <c r="W18" s="47"/>
      <c r="X18" s="17" t="str">
        <f>+_xlfn.IFERROR(IF(COUNT(W18),ROUND(SUM(W18)/SUM(K18)*100,2),""),0)</f>
        <v/>
      </c>
      <c r="Y18" s="47">
        <v>0</v>
      </c>
      <c r="Z18" s="265"/>
      <c r="AA18" s="315" t="s">
        <v>462</v>
      </c>
      <c r="AB18" s="11"/>
      <c r="AC18" s="11">
        <f>IF(SUM(H18:Y18)&gt;0,1,0)</f>
        <v>0</v>
      </c>
    </row>
    <row r="19" spans="5:25" ht="16.5" customHeight="1" hidden="1">
      <c r="E19" s="192"/>
      <c r="F19" s="196"/>
      <c r="G19" s="196"/>
      <c r="H19" s="196"/>
      <c r="I19" s="196"/>
      <c r="J19" s="196"/>
      <c r="K19" s="196"/>
      <c r="L19" s="196"/>
      <c r="M19" s="196"/>
      <c r="N19" s="196"/>
      <c r="O19" s="196"/>
      <c r="P19" s="196"/>
      <c r="Q19" s="196"/>
      <c r="R19" s="196"/>
      <c r="S19" s="196"/>
      <c r="T19" s="196"/>
      <c r="U19" s="196"/>
      <c r="V19" s="196"/>
      <c r="W19" s="196"/>
      <c r="X19" s="196"/>
      <c r="Y19" s="197"/>
    </row>
    <row r="20" spans="5:25" ht="20.1" customHeight="1">
      <c r="E20" s="126"/>
      <c r="F20" s="62" t="s">
        <v>392</v>
      </c>
      <c r="G20" s="62" t="s">
        <v>19</v>
      </c>
      <c r="H20" s="53">
        <f>+_xlfn.IFERROR(IF(COUNT(H14:H19),ROUND(SUM(H14:H19),0),""),"")</f>
        <v>4620244</v>
      </c>
      <c r="I20" s="53" t="str">
        <f>+_xlfn.IFERROR(IF(COUNT(I14:I19),ROUND(SUM(I14:I19),0),""),"")</f>
        <v/>
      </c>
      <c r="J20" s="53" t="str">
        <f>+_xlfn.IFERROR(IF(COUNT(J14:J19),ROUND(SUM(J14:J19),0),""),"")</f>
        <v/>
      </c>
      <c r="K20" s="53">
        <f>+_xlfn.IFERROR(IF(COUNT(K14:K19),ROUND(SUM(K14:K19),0),""),"")</f>
        <v>4620244</v>
      </c>
      <c r="L20" s="17">
        <f>+_xlfn.IFERROR(IF(COUNT(K20),ROUND(K20/'Shareholding Pattern'!$L$78*100,2),""),0)</f>
        <v>42.47</v>
      </c>
      <c r="M20" s="35">
        <f>+_xlfn.IFERROR(IF(COUNT(M14:M19),ROUND(SUM(M14:M19),0),""),"")</f>
        <v>4620244</v>
      </c>
      <c r="N20" s="35" t="str">
        <f>+_xlfn.IFERROR(IF(COUNT(N14:N19),ROUND(SUM(N14:N19),0),""),"")</f>
        <v/>
      </c>
      <c r="O20" s="35">
        <f>+_xlfn.IFERROR(IF(COUNT(O14:O19),ROUND(SUM(O14:O19),0),""),"")</f>
        <v>4620244</v>
      </c>
      <c r="P20" s="17">
        <f>+_xlfn.IFERROR(IF(COUNT(O20),ROUND(O20/('Shareholding Pattern'!$P$79)*100,2),""),0)</f>
        <v>42.47</v>
      </c>
      <c r="Q20" s="53" t="str">
        <f>+_xlfn.IFERROR(IF(COUNT(Q14:Q19),ROUND(SUM(Q14:Q19),0),""),"")</f>
        <v/>
      </c>
      <c r="R20" s="53" t="str">
        <f>+_xlfn.IFERROR(IF(COUNT(R14:R19),ROUND(SUM(R14:R19),0),""),"")</f>
        <v/>
      </c>
      <c r="S20" s="53" t="str">
        <f>+_xlfn.IFERROR(IF(COUNT(S14:S19),ROUND(SUM(S14:S19),0),""),"")</f>
        <v/>
      </c>
      <c r="T20" s="17">
        <f>+_xlfn.IFERROR(IF(COUNT(K20,S20),ROUND(SUM(S20,K20)/SUM('Shareholding Pattern'!$L$78,'Shareholding Pattern'!$T$78)*100,2),""),0)</f>
        <v>42.47</v>
      </c>
      <c r="U20" s="53" t="str">
        <f>+_xlfn.IFERROR(IF(COUNT(U14:U19),ROUND(SUM(U14:U19),0),""),"")</f>
        <v/>
      </c>
      <c r="V20" s="17" t="str">
        <f>+_xlfn.IFERROR(IF(COUNT(U20),ROUND(SUM(U20)/SUM(K20)*100,2),""),0)</f>
        <v/>
      </c>
      <c r="W20" s="53" t="str">
        <f>+_xlfn.IFERROR(IF(COUNT(W14:W19),ROUND(SUM(W14:W19),0),""),"")</f>
        <v/>
      </c>
      <c r="X20" s="17" t="str">
        <f>+_xlfn.IFERROR(IF(COUNT(W20),ROUND(SUM(W20)/SUM(K20)*100,2),""),0)</f>
        <v/>
      </c>
      <c r="Y20" s="53">
        <f>+_xlfn.IFERROR(IF(COUNT(Y14:Y19),ROUND(SUM(Y14:Y19),0),""),"")</f>
        <v>4620244</v>
      </c>
    </row>
  </sheetData>
  <sheetProtection algorithmName="SHA-512" hashValue="JLmZAXpKZtnaWp+6L3I+djDKk0QSSiKnZKmL+jcQ04pHAiPagYWYU0ATvFmaFtT1s4nXsii55ZNffEMuQ5Xl0A==" saltValue="bPxmpOE0B38NPFiTR/DQhw=="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8">
      <formula1>K13</formula1>
    </dataValidation>
    <dataValidation type="whole" operator="lessThanOrEqual" allowBlank="1" showInputMessage="1" showErrorMessage="1" sqref="U13 U15:U18">
      <formula1>H13</formula1>
    </dataValidation>
    <dataValidation type="whole" operator="lessThanOrEqual" allowBlank="1" showInputMessage="1" showErrorMessage="1" sqref="W13 W15:W18">
      <formula1>H13</formula1>
    </dataValidation>
    <dataValidation type="whole" operator="greaterThanOrEqual" allowBlank="1" showInputMessage="1" showErrorMessage="1" sqref="Q13:R13 H13:J13 M13:N13 Q15:R18 H15:J18 M15:N18">
      <formula1>0</formula1>
    </dataValidation>
    <dataValidation type="textLength" operator="equal" allowBlank="1" showInputMessage="1" showErrorMessage="1" prompt="[A-Z][A-Z][A-Z][A-Z][A-Z][0-9][0-9][0-9][0-9][A-Z]_x000a__x000a_In absence of PAN write : ZZZZZ9999Z" sqref="G13 G15:G18">
      <formula1>10</formula1>
    </dataValidation>
    <dataValidation type="list" allowBlank="1" showInputMessage="1" showErrorMessage="1" sqref="AA13 AA15:AA18">
      <formula1>$AR$2:$AS$2</formula1>
    </dataValidation>
  </dataValidations>
  <hyperlinks>
    <hyperlink ref="G20" location="'Shareholding Pattern'!F14" display="Total"/>
    <hyperlink ref="F20"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66675</xdr:colOff>
                    <xdr:row>14</xdr:row>
                    <xdr:rowOff>66675</xdr:rowOff>
                  </from>
                  <to>
                    <xdr:col>25</xdr:col>
                    <xdr:colOff>1314450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66675</xdr:colOff>
                    <xdr:row>15</xdr:row>
                    <xdr:rowOff>66675</xdr:rowOff>
                  </from>
                  <to>
                    <xdr:col>25</xdr:col>
                    <xdr:colOff>1314450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66675</xdr:colOff>
                    <xdr:row>16</xdr:row>
                    <xdr:rowOff>66675</xdr:rowOff>
                  </from>
                  <to>
                    <xdr:col>25</xdr:col>
                    <xdr:colOff>1314450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66675</xdr:colOff>
                    <xdr:row>17</xdr:row>
                    <xdr:rowOff>66675</xdr:rowOff>
                  </from>
                  <to>
                    <xdr:col>25</xdr:col>
                    <xdr:colOff>1314450</xdr:colOff>
                    <xdr:row>17</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workbookViewId="0" topLeftCell="D7">
      <selection activeCell="H12" sqref="H12"/>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59" t="s">
        <v>601</v>
      </c>
    </row>
    <row r="4" ht="15.75" customHeight="1" hidden="1">
      <c r="AA4" s="359" t="s">
        <v>602</v>
      </c>
    </row>
    <row r="5" ht="13.5" customHeight="1" hidden="1">
      <c r="AA5" s="359" t="s">
        <v>603</v>
      </c>
    </row>
    <row r="6" ht="17.25" customHeight="1" hidden="1">
      <c r="AA6" s="359" t="s">
        <v>604</v>
      </c>
    </row>
    <row r="7" spans="6:27" ht="15">
      <c r="F7" s="614"/>
      <c r="G7" s="614"/>
      <c r="H7" s="614"/>
      <c r="I7" s="363"/>
      <c r="AA7" s="359" t="s">
        <v>605</v>
      </c>
    </row>
    <row r="8" spans="6:27" ht="15">
      <c r="F8" s="615"/>
      <c r="G8" s="615"/>
      <c r="H8" s="615"/>
      <c r="I8" s="365"/>
      <c r="AA8" s="359" t="s">
        <v>606</v>
      </c>
    </row>
    <row r="9" spans="1:27" ht="60" customHeight="1">
      <c r="A9" s="7"/>
      <c r="E9" s="602" t="s">
        <v>114</v>
      </c>
      <c r="F9" s="514" t="s">
        <v>588</v>
      </c>
      <c r="G9" s="611"/>
      <c r="H9" s="611"/>
      <c r="I9" s="611"/>
      <c r="J9" s="611"/>
      <c r="K9" s="515"/>
      <c r="L9" s="514" t="s">
        <v>593</v>
      </c>
      <c r="M9" s="611"/>
      <c r="N9" s="611"/>
      <c r="O9" s="611"/>
      <c r="P9" s="515"/>
      <c r="Q9" s="613" t="s">
        <v>594</v>
      </c>
      <c r="R9" s="613"/>
      <c r="S9" s="613"/>
      <c r="T9" s="613"/>
      <c r="U9" s="613"/>
      <c r="V9" s="517" t="s">
        <v>626</v>
      </c>
      <c r="AA9" s="359" t="s">
        <v>607</v>
      </c>
    </row>
    <row r="10" spans="1:27" ht="14.25" customHeight="1">
      <c r="A10" s="7"/>
      <c r="E10" s="603"/>
      <c r="F10" s="517" t="s">
        <v>589</v>
      </c>
      <c r="G10" s="517" t="s">
        <v>590</v>
      </c>
      <c r="H10" s="612" t="s">
        <v>591</v>
      </c>
      <c r="I10" s="362"/>
      <c r="J10" s="517" t="s">
        <v>592</v>
      </c>
      <c r="K10" s="609" t="s">
        <v>612</v>
      </c>
      <c r="L10" s="517" t="s">
        <v>589</v>
      </c>
      <c r="M10" s="517" t="s">
        <v>590</v>
      </c>
      <c r="N10" s="612" t="s">
        <v>591</v>
      </c>
      <c r="O10" s="517" t="s">
        <v>592</v>
      </c>
      <c r="P10" s="609" t="s">
        <v>612</v>
      </c>
      <c r="Q10" s="517" t="s">
        <v>595</v>
      </c>
      <c r="R10" s="517"/>
      <c r="S10" s="517"/>
      <c r="T10" s="517"/>
      <c r="U10" s="517"/>
      <c r="V10" s="517"/>
      <c r="AA10" s="359" t="s">
        <v>608</v>
      </c>
    </row>
    <row r="11" spans="1:27" ht="47.25" customHeight="1">
      <c r="A11" s="7"/>
      <c r="E11" s="604"/>
      <c r="F11" s="517"/>
      <c r="G11" s="517"/>
      <c r="H11" s="612"/>
      <c r="I11" s="362"/>
      <c r="J11" s="517"/>
      <c r="K11" s="610"/>
      <c r="L11" s="517"/>
      <c r="M11" s="517"/>
      <c r="N11" s="612"/>
      <c r="O11" s="517"/>
      <c r="P11" s="610"/>
      <c r="Q11" s="354" t="s">
        <v>596</v>
      </c>
      <c r="R11" s="354" t="s">
        <v>597</v>
      </c>
      <c r="S11" s="367" t="s">
        <v>628</v>
      </c>
      <c r="T11" s="354" t="s">
        <v>598</v>
      </c>
      <c r="U11" s="354" t="s">
        <v>629</v>
      </c>
      <c r="V11" s="517"/>
      <c r="AA11" s="359" t="s">
        <v>609</v>
      </c>
    </row>
    <row r="12" spans="5:22" ht="15">
      <c r="E12" s="357"/>
      <c r="F12" s="617" t="s">
        <v>610</v>
      </c>
      <c r="G12" s="617"/>
      <c r="H12" s="356"/>
      <c r="I12" s="356"/>
      <c r="J12" s="356"/>
      <c r="K12" s="356"/>
      <c r="L12" s="356"/>
      <c r="M12" s="356"/>
      <c r="N12" s="356"/>
      <c r="O12" s="356"/>
      <c r="P12" s="356"/>
      <c r="Q12" s="356"/>
      <c r="R12" s="356"/>
      <c r="S12" s="356"/>
      <c r="T12" s="356"/>
      <c r="U12" s="356"/>
      <c r="V12" s="358"/>
    </row>
    <row r="13" spans="5:22" ht="21" customHeight="1" hidden="1">
      <c r="E13" s="54"/>
      <c r="F13" s="242"/>
      <c r="G13" s="242"/>
      <c r="H13" s="242"/>
      <c r="I13" s="366"/>
      <c r="J13" s="360"/>
      <c r="K13" s="242"/>
      <c r="L13" s="242"/>
      <c r="M13" s="242"/>
      <c r="N13" s="242"/>
      <c r="O13" s="361"/>
      <c r="P13" s="242"/>
      <c r="Q13" s="100"/>
      <c r="R13" s="100"/>
      <c r="S13" s="100"/>
      <c r="T13" s="75"/>
      <c r="U13" s="75"/>
      <c r="V13" s="368"/>
    </row>
    <row r="14" spans="5:22" ht="24.75" customHeight="1">
      <c r="E14" s="45"/>
      <c r="F14" s="616"/>
      <c r="G14" s="616"/>
      <c r="H14" s="616"/>
      <c r="I14" s="364"/>
      <c r="J14" s="55"/>
      <c r="K14" s="55"/>
      <c r="L14" s="55"/>
      <c r="M14" s="55"/>
      <c r="N14" s="55"/>
      <c r="O14" s="55"/>
      <c r="P14" s="55"/>
      <c r="Q14" s="55"/>
      <c r="R14" s="55"/>
      <c r="S14" s="55"/>
      <c r="T14" s="55"/>
      <c r="U14" s="55"/>
      <c r="V14" s="194"/>
    </row>
  </sheetData>
  <sheetProtection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2" t="s">
        <v>124</v>
      </c>
      <c r="T9" s="557" t="s">
        <v>89</v>
      </c>
      <c r="U9" s="557" t="s">
        <v>12</v>
      </c>
      <c r="V9" s="557"/>
      <c r="W9" s="557" t="s">
        <v>13</v>
      </c>
      <c r="X9" s="557"/>
      <c r="Y9" s="557" t="s">
        <v>14</v>
      </c>
      <c r="Z9" s="517" t="s">
        <v>441</v>
      </c>
      <c r="AA9" s="605" t="s">
        <v>459</v>
      </c>
    </row>
    <row r="10" spans="5:27"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57"/>
      <c r="Z10" s="557"/>
      <c r="AA10" s="603"/>
    </row>
    <row r="11" spans="5:27" ht="78.75" customHeight="1">
      <c r="E11" s="604"/>
      <c r="F11" s="557"/>
      <c r="G11" s="557"/>
      <c r="H11" s="557"/>
      <c r="I11" s="557"/>
      <c r="J11" s="557"/>
      <c r="K11" s="557"/>
      <c r="L11" s="557"/>
      <c r="M11" s="32" t="s">
        <v>17</v>
      </c>
      <c r="N11" s="32" t="s">
        <v>18</v>
      </c>
      <c r="O11" s="32" t="s">
        <v>19</v>
      </c>
      <c r="P11" s="557"/>
      <c r="Q11" s="557"/>
      <c r="R11" s="604"/>
      <c r="S11" s="604"/>
      <c r="T11" s="557"/>
      <c r="U11" s="32" t="s">
        <v>20</v>
      </c>
      <c r="V11" s="41" t="s">
        <v>21</v>
      </c>
      <c r="W11" s="32" t="s">
        <v>20</v>
      </c>
      <c r="X11" s="32" t="s">
        <v>21</v>
      </c>
      <c r="Y11" s="557"/>
      <c r="Z11" s="557"/>
      <c r="AA11" s="604"/>
    </row>
    <row r="12" spans="5:27" s="281" customFormat="1" ht="19.5" customHeight="1">
      <c r="E12" s="9" t="s">
        <v>72</v>
      </c>
      <c r="F12" s="618" t="s">
        <v>29</v>
      </c>
      <c r="G12" s="619"/>
      <c r="H12" s="282"/>
      <c r="I12" s="282"/>
      <c r="J12" s="282"/>
      <c r="K12" s="282"/>
      <c r="L12" s="282"/>
      <c r="M12" s="282"/>
      <c r="N12" s="282"/>
      <c r="O12" s="282"/>
      <c r="P12" s="282"/>
      <c r="Q12" s="282"/>
      <c r="R12" s="282"/>
      <c r="S12" s="282"/>
      <c r="T12" s="282"/>
      <c r="U12" s="282"/>
      <c r="V12" s="282"/>
      <c r="W12" s="282"/>
      <c r="X12" s="282"/>
      <c r="Y12" s="282"/>
      <c r="Z12" s="282"/>
      <c r="AA12" s="283"/>
    </row>
    <row r="13" spans="5:30" s="288" customFormat="1" ht="18" customHeight="1" hidden="1">
      <c r="E13" s="289"/>
      <c r="F13" s="284"/>
      <c r="G13" s="285"/>
      <c r="H13" s="286"/>
      <c r="I13" s="287"/>
      <c r="J13" s="287"/>
      <c r="K13" s="290" t="str">
        <f>+_xlfn.IFERROR(IF(COUNT(H13:J13),ROUND(SUM(H13:J13),0),""),"")</f>
        <v/>
      </c>
      <c r="L13" s="291" t="str">
        <f>+_xlfn.IFERROR(IF(COUNT(K13),ROUND(K13/'Shareholding Pattern'!$L$78*100,2),""),0)</f>
        <v/>
      </c>
      <c r="M13" s="292" t="str">
        <f>IF(H13="","",H13)</f>
        <v/>
      </c>
      <c r="N13" s="293"/>
      <c r="O13" s="294" t="str">
        <f>+_xlfn.IFERROR(IF(COUNT(M13:N13),ROUND(SUM(M13,N13),2),""),"")</f>
        <v/>
      </c>
      <c r="P13" s="291" t="str">
        <f>+_xlfn.IFERROR(IF(COUNT(O13),ROUND(O13/('Shareholding Pattern'!$P$79)*100,2),""),0)</f>
        <v/>
      </c>
      <c r="Q13" s="287"/>
      <c r="R13" s="287"/>
      <c r="S13" s="295" t="str">
        <f>+_xlfn.IFERROR(IF(COUNT(Q13:R13),ROUND(SUM(Q13:R13),0),""),"")</f>
        <v/>
      </c>
      <c r="T13" s="291" t="str">
        <f>+_xlfn.IFERROR(IF(COUNT(K13,S13),ROUND(SUM(S13,K13)/SUM('Shareholding Pattern'!$L$78,'Shareholding Pattern'!$T$78)*100,2),""),0)</f>
        <v/>
      </c>
      <c r="U13" s="287"/>
      <c r="V13" s="291" t="str">
        <f>+_xlfn.IFERROR(IF(COUNT(U13),ROUND(SUM(U13)/SUM(K13)*100,2),""),0)</f>
        <v/>
      </c>
      <c r="W13" s="287"/>
      <c r="X13" s="291" t="str">
        <f>+_xlfn.IFERROR(IF(COUNT(W13),ROUND(SUM(W13)/SUM(K13)*100,2),""),0)</f>
        <v/>
      </c>
      <c r="Y13" s="286"/>
      <c r="Z13" s="296"/>
      <c r="AA13" s="317"/>
      <c r="AC13" s="288">
        <f>IF(SUM(H13:Y13)&gt;0,1,0)</f>
        <v>0</v>
      </c>
      <c r="AD13" s="288" t="str">
        <f>IF(COUNT(H15:$Y$14995)=0,"",SUM(AC1:AC65533))</f>
        <v/>
      </c>
    </row>
    <row r="14" spans="5:27" s="281" customFormat="1" ht="25.5" customHeight="1">
      <c r="E14" s="278"/>
      <c r="F14" s="279"/>
      <c r="G14" s="279"/>
      <c r="H14" s="279"/>
      <c r="I14" s="279"/>
      <c r="J14" s="279"/>
      <c r="K14" s="279"/>
      <c r="L14" s="279"/>
      <c r="M14" s="279"/>
      <c r="N14" s="279"/>
      <c r="O14" s="279"/>
      <c r="P14" s="279"/>
      <c r="Q14" s="279"/>
      <c r="R14" s="279"/>
      <c r="S14" s="279"/>
      <c r="T14" s="279"/>
      <c r="U14" s="279"/>
      <c r="V14" s="279"/>
      <c r="W14" s="279"/>
      <c r="X14" s="279"/>
      <c r="Y14" s="279"/>
      <c r="Z14" s="279"/>
      <c r="AA14" s="280"/>
    </row>
    <row r="15" spans="5:25" ht="24.95" customHeight="1" hidden="1">
      <c r="E15" s="14"/>
      <c r="F15" s="15"/>
      <c r="G15" s="15"/>
      <c r="H15" s="15"/>
      <c r="I15" s="193"/>
      <c r="J15" s="193"/>
      <c r="K15" s="193"/>
      <c r="L15" s="15"/>
      <c r="M15" s="15"/>
      <c r="N15" s="15"/>
      <c r="O15" s="15"/>
      <c r="P15" s="15"/>
      <c r="Q15" s="15"/>
      <c r="R15" s="15"/>
      <c r="S15" s="15"/>
      <c r="T15" s="15"/>
      <c r="U15" s="15"/>
      <c r="V15" s="15"/>
      <c r="W15" s="15"/>
      <c r="X15" s="15"/>
      <c r="Y15" s="194"/>
    </row>
    <row r="16" spans="5:25" ht="20.1" customHeight="1">
      <c r="E16" s="125"/>
      <c r="F16" s="62" t="s">
        <v>392</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Pattern'!$L$78*100,2),""),0)</f>
        <v/>
      </c>
      <c r="M16" s="35" t="str">
        <f>+_xlfn.IFERROR(IF(COUNT(M14:M15),ROUND(SUM(M14:M15),0),""),"")</f>
        <v/>
      </c>
      <c r="N16" s="35" t="str">
        <f>+_xlfn.IFERROR(IF(COUNT(N14:N15),ROUND(SUM(N14:N15),0),""),"")</f>
        <v/>
      </c>
      <c r="O16" s="51" t="str">
        <f>+_xlfn.IFERROR(IF(COUNT(M16:N16),ROUND(SUM(M16,N16),2),""),"")</f>
        <v/>
      </c>
      <c r="P16" s="17" t="str">
        <f>+_xlfn.IFERROR(IF(COUNT(O16),ROUND(O16/('Shareholding Pattern'!$P$79)*100,2),""),0)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6SdtuBUnYwmzAyyAh9UT2Y95vXPdrwiTu3gKYknJGkp71dolVh+MeKaN2qLVPS8bCPe6YKecuOVt3Lw62iyTyg==" saltValue="y2YitQfA0u/orjkPytE4iA=="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605" t="s">
        <v>119</v>
      </c>
      <c r="F9" s="557" t="s">
        <v>118</v>
      </c>
      <c r="G9" s="557" t="s">
        <v>1</v>
      </c>
      <c r="H9" s="557" t="s">
        <v>3</v>
      </c>
      <c r="I9" s="557" t="s">
        <v>4</v>
      </c>
      <c r="J9" s="557" t="s">
        <v>5</v>
      </c>
      <c r="K9" s="557" t="s">
        <v>6</v>
      </c>
      <c r="L9" s="557" t="s">
        <v>7</v>
      </c>
      <c r="M9" s="557" t="s">
        <v>8</v>
      </c>
      <c r="N9" s="557"/>
      <c r="O9" s="557"/>
      <c r="P9" s="557"/>
      <c r="Q9" s="557" t="s">
        <v>9</v>
      </c>
      <c r="R9" s="605" t="s">
        <v>447</v>
      </c>
      <c r="S9" s="605" t="s">
        <v>116</v>
      </c>
      <c r="T9" s="557" t="s">
        <v>89</v>
      </c>
      <c r="U9" s="557" t="s">
        <v>12</v>
      </c>
      <c r="V9" s="557"/>
      <c r="W9" s="557" t="s">
        <v>13</v>
      </c>
      <c r="X9" s="557"/>
      <c r="Y9" s="557" t="s">
        <v>14</v>
      </c>
      <c r="Z9" s="517" t="s">
        <v>441</v>
      </c>
      <c r="AA9" s="605" t="s">
        <v>459</v>
      </c>
      <c r="AR9" t="s">
        <v>337</v>
      </c>
    </row>
    <row r="10" spans="5:44" ht="31.5" customHeight="1">
      <c r="E10" s="603"/>
      <c r="F10" s="557"/>
      <c r="G10" s="557"/>
      <c r="H10" s="557"/>
      <c r="I10" s="557"/>
      <c r="J10" s="557"/>
      <c r="K10" s="557"/>
      <c r="L10" s="557"/>
      <c r="M10" s="557" t="s">
        <v>15</v>
      </c>
      <c r="N10" s="557"/>
      <c r="O10" s="557"/>
      <c r="P10" s="557" t="s">
        <v>16</v>
      </c>
      <c r="Q10" s="557"/>
      <c r="R10" s="603"/>
      <c r="S10" s="603"/>
      <c r="T10" s="557"/>
      <c r="U10" s="557"/>
      <c r="V10" s="557"/>
      <c r="W10" s="557"/>
      <c r="X10" s="557"/>
      <c r="Y10" s="557"/>
      <c r="Z10" s="557"/>
      <c r="AA10" s="603"/>
      <c r="AR10" t="s">
        <v>338</v>
      </c>
    </row>
    <row r="11" spans="5:44" ht="78.75" customHeight="1">
      <c r="E11" s="604"/>
      <c r="F11" s="557"/>
      <c r="G11" s="557"/>
      <c r="H11" s="557"/>
      <c r="I11" s="557"/>
      <c r="J11" s="557"/>
      <c r="K11" s="557"/>
      <c r="L11" s="557"/>
      <c r="M11" s="40" t="s">
        <v>17</v>
      </c>
      <c r="N11" s="40" t="s">
        <v>18</v>
      </c>
      <c r="O11" s="40" t="s">
        <v>19</v>
      </c>
      <c r="P11" s="557"/>
      <c r="Q11" s="557"/>
      <c r="R11" s="604"/>
      <c r="S11" s="604"/>
      <c r="T11" s="557"/>
      <c r="U11" s="40" t="s">
        <v>20</v>
      </c>
      <c r="V11" s="40" t="s">
        <v>21</v>
      </c>
      <c r="W11" s="40" t="s">
        <v>20</v>
      </c>
      <c r="X11" s="40" t="s">
        <v>21</v>
      </c>
      <c r="Y11" s="557"/>
      <c r="Z11" s="557"/>
      <c r="AA11" s="604"/>
      <c r="AR11" t="s">
        <v>339</v>
      </c>
    </row>
    <row r="12" spans="5:44" ht="24.75" customHeight="1">
      <c r="E12" s="9" t="s">
        <v>73</v>
      </c>
      <c r="F12" s="52" t="s">
        <v>31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1.75" customHeight="1" hidden="1">
      <c r="E13" s="191"/>
      <c r="F13" s="10"/>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4"/>
      <c r="AA13" s="316"/>
      <c r="AC13" s="11">
        <f>IF(SUM(H13:Y13)&gt;0,1,0)</f>
        <v>0</v>
      </c>
      <c r="AD13" s="11" t="str">
        <f>IF(COUNT(H15:$Y$14999)=0,"",SUM(AC1:AC65533))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62" t="s">
        <v>392</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Cfg7hrMLH1OuWPe3SJYcQyJND6z0vhLzTuzbWdCpBaHRdekJrqPqgF6f3HEz4YVwxnkYZXjhHj+z4Cc+uJ6//A==" saltValue="2SWCiZ622jFc3JEaUYN3Dg=="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savencpu-29</cp:lastModifiedBy>
  <cp:lastPrinted>2016-09-08T06:44:45Z</cp:lastPrinted>
  <dcterms:created xsi:type="dcterms:W3CDTF">2015-12-16T12:56:50Z</dcterms:created>
  <dcterms:modified xsi:type="dcterms:W3CDTF">2022-10-21T11:29:41Z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