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bookViews>
    <workbookView xWindow="65431" yWindow="65431" windowWidth="23250" windowHeight="1257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<sst xmlns="http://schemas.openxmlformats.org/spreadsheetml/2006/main" count="3019" uniqueCount="738">
  <si>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</si>
  <si>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</si>
  <si>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</si>
  <si>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</si>
  <si>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</si>
  <si>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</si>
  <si>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</si>
  <si>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</si>
  <si>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</si>
  <si>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</si>
  <si>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</si>
  <si>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</si>
  <si>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</si>
  <si>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</si>
  <si>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</si>
  <si>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</si>
  <si>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</si>
  <si>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</si>
  <si>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</si>
  <si>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</si>
  <si>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</si>
  <si>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</si>
  <si>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</si>
  <si>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</si>
  <si>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</si>
  <si>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</si>
  <si>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</si>
  <si>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</si>
  <si>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</si>
  <si>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</si>
  <si>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</si>
  <si>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</si>
  <si>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</si>
  <si>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</si>
  <si>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</si>
  <si>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</si>
  <si>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</si>
  <si>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</si>
  <si>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</si>
  <si>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</si>
  <si>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</si>
  <si>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</si>
  <si>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</si>
  <si>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</si>
  <si>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</si>
  <si>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</si>
  <si>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</si>
  <si>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</si>
  <si>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</si>
  <si>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</si>
  <si>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</si>
  <si>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</si>
  <si>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</si>
  <si>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</si>
  <si>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</si>
  <si>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</si>
  <si>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</si>
  <si>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</si>
  <si>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</si>
  <si>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</si>
  <si>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</si>
  <si>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</si>
  <si>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</si>
  <si>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</si>
  <si>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</si>
  <si>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</si>
  <si>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</si>
  <si>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</si>
  <si>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</si>
  <si>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</si>
  <si>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</si>
  <si>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</si>
  <si>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</si>
  <si>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</si>
  <si>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</si>
  <si>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</si>
  <si>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</si>
  <si>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</si>
  <si>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</si>
  <si>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</si>
  <si>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</si>
  <si>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</si>
  <si>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</si>
  <si>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</si>
  <si>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</si>
  <si>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</si>
  <si>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</si>
  <si>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</si>
  <si>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</si>
  <si>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</si>
  <si>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</si>
  <si>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</si>
  <si>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</si>
  <si>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</si>
  <si>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</si>
  <si>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</si>
  <si>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</si>
  <si>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</si>
  <si>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</si>
  <si>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</si>
  <si>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</si>
  <si>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</si>
  <si>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</si>
  <si>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</si>
  <si>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</si>
  <si>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</si>
  <si>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</si>
  <si>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</si>
  <si>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</si>
  <si>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</si>
  <si>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</si>
  <si>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</si>
  <si>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</si>
  <si>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</si>
  <si>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</si>
  <si>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</si>
  <si>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</si>
  <si>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</si>
  <si>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</si>
  <si>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</si>
  <si>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</si>
  <si>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</si>
  <si>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</si>
  <si>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</si>
  <si>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</si>
  <si>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</si>
  <si>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</si>
  <si>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</si>
  <si>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</si>
  <si>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</si>
  <si>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</si>
  <si>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</si>
  <si>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</si>
  <si>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</si>
  <si>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</si>
  <si>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</si>
  <si>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</si>
  <si>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</si>
  <si>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</si>
  <si>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</si>
  <si>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</si>
  <si>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</si>
  <si>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</si>
  <si>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</si>
  <si>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</si>
  <si>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</si>
  <si>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</si>
  <si>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</si>
  <si>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</si>
  <si>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</si>
  <si>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</si>
  <si>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</si>
  <si>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</si>
  <si>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</si>
  <si>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</si>
  <si>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</si>
  <si>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</si>
  <si>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</si>
  <si>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</si>
  <si>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</si>
  <si>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</si>
  <si>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</si>
  <si>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</si>
  <si>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</si>
  <si>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</si>
  <si>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</si>
  <si>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</si>
  <si>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</si>
  <si>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</si>
  <si>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</si>
  <si>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</si>
  <si>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</si>
  <si>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</si>
  <si>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</si>
  <si>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</si>
  <si>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</si>
  <si>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</si>
  <si>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</si>
  <si>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</si>
  <si>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</si>
  <si>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</si>
  <si>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</si>
  <si>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</si>
  <si>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</si>
  <si>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</si>
  <si>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</si>
  <si>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</si>
  <si>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</si>
  <si>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</si>
  <si>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</si>
  <si>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</si>
  <si>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</si>
  <si>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</si>
  <si>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</si>
  <si>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</si>
  <si>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</si>
  <si>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</si>
  <si>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</si>
  <si>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</si>
  <si>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</si>
  <si>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</si>
  <si>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</si>
  <si>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</si>
  <si>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</si>
  <si>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</si>
  <si>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</si>
  <si>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</si>
  <si>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</si>
  <si>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</si>
  <si>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</si>
  <si>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</si>
  <si>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</si>
  <si>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</si>
  <si>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</si>
  <si>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</si>
  <si>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</si>
  <si>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</si>
  <si>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</si>
  <si>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</si>
  <si>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</si>
  <si>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</si>
  <si>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</si>
  <si>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</si>
  <si>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</si>
  <si>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</si>
  <si>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</si>
  <si>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</si>
  <si>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</si>
  <si>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</si>
  <si>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</si>
  <si>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</si>
  <si>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</si>
  <si>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</si>
  <si>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</si>
  <si>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</si>
  <si>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</si>
  <si>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</si>
  <si>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</si>
  <si>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</si>
  <si>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</si>
  <si>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</si>
  <si>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</si>
  <si>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</si>
  <si>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</si>
  <si>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</si>
  <si>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</si>
  <si>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</si>
  <si>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</si>
  <si>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</si>
  <si>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</si>
  <si>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</si>
  <si>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</si>
  <si>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</si>
  <si>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</si>
  <si>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</si>
  <si>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</si>
  <si>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</si>
  <si>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</si>
  <si>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</si>
  <si>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</si>
  <si>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</si>
  <si>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</si>
  <si>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</si>
  <si>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</si>
  <si>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</si>
  <si>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</si>
  <si>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</si>
  <si>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</si>
  <si>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</si>
  <si>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</si>
  <si>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</si>
  <si>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</si>
  <si>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</si>
  <si>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</si>
  <si>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</si>
  <si>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</si>
  <si>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</si>
  <si>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</si>
  <si>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</si>
  <si>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</si>
  <si>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</si>
  <si>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</si>
  <si>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</si>
  <si>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</si>
  <si>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</si>
  <si>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</si>
  <si>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</si>
  <si>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</si>
  <si>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</si>
  <si>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</si>
  <si>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</si>
  <si>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</si>
  <si>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</si>
  <si>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</si>
  <si>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</si>
  <si>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</si>
  <si>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</si>
  <si>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</si>
  <si>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</si>
  <si>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</si>
  <si>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</si>
  <si>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</si>
  <si>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</si>
  <si>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</si>
  <si>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</si>
  <si>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</si>
  <si>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</si>
  <si>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</si>
  <si>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</si>
  <si>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</si>
  <si>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</si>
  <si>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</si>
  <si>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</si>
  <si>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</si>
  <si>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</si>
  <si>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</si>
  <si>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</si>
  <si>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</si>
  <si>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</si>
  <si>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</si>
  <si>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</si>
  <si>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</si>
  <si>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</si>
  <si>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</si>
  <si>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</si>
  <si>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</si>
  <si>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</si>
  <si>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</si>
  <si>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</si>
  <si>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</si>
  <si>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</si>
  <si>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</si>
  <si>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</si>
  <si>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</si>
  <si>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</si>
  <si>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</si>
  <si>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</si>
  <si>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</si>
  <si>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</si>
  <si>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</si>
  <si>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</si>
  <si>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</si>
  <si>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</si>
  <si>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</si>
  <si>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</si>
  <si>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</si>
  <si>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</si>
  <si>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</si>
  <si>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</si>
  <si>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</si>
  <si>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</si>
  <si>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</si>
  <si>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</si>
  <si>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</si>
  <si>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</si>
  <si>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</si>
  <si>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</si>
  <si>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</si>
  <si>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</si>
  <si>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</si>
  <si>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</si>
  <si>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</si>
  <si>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</si>
  <si>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</si>
  <si>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</si>
  <si>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</si>
  <si>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</si>
  <si>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</si>
  <si>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</si>
  <si>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</si>
  <si>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</si>
  <si>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</si>
  <si>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</si>
  <si>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</si>
  <si>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</si>
  <si>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</si>
  <si>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</si>
  <si>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</si>
  <si>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</si>
  <si>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</si>
  <si>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</si>
  <si>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</si>
  <si>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</si>
  <si>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</si>
  <si>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</si>
  <si>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</si>
  <si>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</si>
  <si>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</si>
  <si>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</si>
  <si>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</si>
  <si>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</si>
  <si>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</si>
  <si>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</si>
  <si>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</si>
  <si>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</si>
  <si>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</si>
  <si>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</si>
  <si>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</si>
  <si>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</si>
  <si>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</si>
  <si>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</si>
  <si>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</si>
  <si>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</si>
  <si>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</si>
  <si>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</si>
  <si>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</si>
  <si>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</si>
  <si>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</si>
  <si>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</si>
  <si>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</si>
  <si>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</si>
  <si>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</si>
  <si>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</si>
  <si>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</si>
  <si>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</si>
  <si>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</si>
  <si>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</si>
  <si>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</si>
  <si>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</si>
  <si>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</si>
  <si>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</si>
  <si>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</si>
  <si>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</si>
  <si>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</si>
  <si>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</si>
  <si>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</si>
  <si>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</si>
  <si>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</si>
  <si>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</si>
  <si>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</si>
  <si>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</si>
  <si>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</si>
  <si>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</si>
  <si>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</si>
  <si>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</si>
  <si>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</si>
  <si>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</si>
  <si>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</si>
  <si>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</si>
  <si>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</si>
  <si>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</si>
  <si>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</si>
  <si>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</si>
  <si>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</si>
  <si>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</si>
  <si>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</si>
  <si>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</si>
  <si>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</si>
  <si>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</si>
  <si>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</si>
  <si>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</si>
  <si>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</si>
  <si>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</si>
  <si>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</si>
  <si>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</si>
  <si>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</si>
  <si>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</si>
  <si>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</si>
  <si>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</si>
  <si>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</si>
  <si>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</si>
  <si>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</si>
  <si>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</si>
  <si>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</si>
  <si>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</si>
  <si>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</si>
  <si>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</si>
  <si>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</si>
  <si>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</si>
  <si>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</si>
  <si>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</si>
  <si>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</si>
  <si>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</si>
  <si>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</si>
  <si>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</si>
  <si>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</si>
  <si>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</si>
  <si>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</si>
  <si>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</si>
  <si>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</si>
  <si>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</si>
  <si>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</si>
  <si>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</si>
  <si>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</si>
  <si>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</si>
  <si>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</si>
  <si>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</si>
  <si>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</si>
  <si>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</si>
  <si>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</si>
  <si>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</si>
  <si>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</si>
  <si>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</si>
  <si>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</si>
  <si>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</si>
  <si>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</si>
  <si>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</si>
  <si>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</si>
  <si>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</si>
  <si>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</si>
  <si>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</si>
  <si>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</si>
  <si>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</si>
  <si>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</si>
  <si>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</si>
  <si>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</si>
  <si>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</si>
  <si>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</si>
  <si>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</si>
  <si>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</si>
  <si>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</si>
  <si>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</si>
  <si>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</si>
  <si>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</si>
  <si>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</si>
  <si>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</si>
  <si>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</si>
  <si>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</si>
  <si>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</si>
  <si>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</si>
  <si>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</si>
  <si>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</si>
  <si>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</si>
  <si>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</si>
  <si>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</si>
  <si>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</si>
  <si>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</si>
  <si>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</si>
  <si>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</si>
  <si>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</si>
  <si>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</si>
  <si>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</si>
  <si>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</si>
  <si>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</si>
  <si>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</si>
  <si>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</si>
  <si>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</si>
  <si>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</si>
  <si>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</si>
  <si>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</si>
  <si>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</si>
  <si>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</si>
  <si>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</si>
  <si>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</si>
  <si>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</si>
  <si>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</si>
  <si>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</si>
  <si>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</si>
  <si>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</si>
  <si>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</si>
  <si>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</si>
  <si>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</si>
  <si>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</si>
  <si>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</si>
  <si>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</si>
  <si>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</si>
  <si>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</si>
  <si>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</si>
  <si>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</si>
  <si>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</si>
  <si>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</si>
  <si>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</si>
  <si>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</si>
  <si>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</si>
  <si>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</si>
  <si>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</si>
  <si>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</si>
  <si>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</si>
  <si>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</si>
  <si>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</si>
  <si>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</si>
  <si>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</si>
  <si>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</si>
  <si>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</si>
  <si>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</si>
  <si>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</si>
  <si>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</si>
  <si>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</si>
  <si>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</si>
  <si>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</si>
  <si>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</si>
  <si>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</si>
  <si>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</si>
  <si>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</si>
  <si>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</si>
  <si>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</si>
  <si>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</si>
  <si>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</si>
  <si>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</si>
  <si>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</si>
  <si>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</si>
  <si>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</si>
  <si>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</si>
  <si>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</si>
  <si>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</si>
  <si>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</si>
  <si>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</si>
  <si>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</si>
  <si>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</si>
  <si>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</si>
  <si>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</si>
  <si>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</si>
  <si>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</si>
  <si>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</si>
  <si>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</si>
  <si>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</si>
  <si>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</si>
  <si>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</si>
  <si>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</si>
  <si>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</si>
  <si>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</si>
  <si>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</si>
  <si>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</si>
  <si>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</si>
  <si>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</si>
  <si>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</si>
  <si>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</si>
  <si>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</si>
  <si>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</si>
  <si>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</si>
  <si>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</si>
  <si>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</si>
  <si>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</si>
  <si>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</si>
  <si>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</si>
  <si>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</si>
  <si>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</si>
  <si>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</si>
  <si>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</si>
  <si>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</si>
  <si>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</si>
  <si>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</si>
  <si>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</si>
  <si>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</si>
  <si>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</si>
  <si>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</si>
  <si>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</si>
  <si>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</si>
  <si>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</si>
  <si>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</si>
  <si>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</si>
  <si>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</si>
  <si>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</si>
  <si>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</si>
  <si>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</si>
  <si>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</si>
  <si>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</si>
  <si>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</si>
  <si>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</si>
  <si>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</si>
  <si>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</si>
  <si>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</si>
  <si>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</si>
  <si>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</si>
  <si>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</si>
  <si>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</si>
  <si>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</si>
  <si>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</si>
  <si>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</si>
  <si>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</si>
  <si>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</si>
  <si>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</si>
  <si>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</si>
  <si>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</si>
  <si>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</si>
  <si>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</si>
  <si>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</si>
  <si>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</si>
  <si>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</si>
  <si>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</si>
  <si>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</si>
  <si>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</si>
  <si>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</si>
  <si>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</si>
  <si>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</si>
  <si>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</si>
  <si>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</si>
  <si>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</si>
  <si>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</si>
  <si>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</si>
  <si>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</si>
  <si>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</si>
  <si>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</si>
  <si>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</si>
  <si>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</si>
  <si>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</si>
  <si>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</si>
  <si>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</si>
  <si>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</si>
  <si>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</si>
  <si>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</si>
  <si>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</si>
  <si>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</si>
  <si>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</si>
  <si>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</si>
  <si>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</si>
  <si>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</si>
  <si>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</si>
  <si>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</si>
  <si>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</si>
  <si>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</si>
  <si>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</si>
  <si>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</si>
  <si>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</si>
  <si>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</si>
  <si>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</si>
  <si>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</si>
  <si>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</si>
  <si>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</si>
  <si>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</si>
  <si>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532404</t>
  </si>
  <si>
    <t>INE856B01023</t>
  </si>
  <si>
    <t>SAVEN TECHNOLOGIES LIMITED</t>
  </si>
  <si>
    <t>31-12-2021</t>
  </si>
  <si>
    <t>J V NRUPENDER RAO</t>
  </si>
  <si>
    <t>ACDPJ5615R</t>
  </si>
  <si>
    <t xml:space="preserve">J. RAJYALAKSHMI </t>
  </si>
  <si>
    <t>ACDPJ5614Q</t>
  </si>
  <si>
    <t>J. AVANTI RAO</t>
  </si>
  <si>
    <t>ADVPJ6062H</t>
  </si>
  <si>
    <t>ADITYA NARSING RAO</t>
  </si>
  <si>
    <t>ADVPJ6046K</t>
  </si>
  <si>
    <t>SABBIR KUTBUDDIN KHANSAHEB</t>
  </si>
  <si>
    <t>AMIPK5122D</t>
  </si>
  <si>
    <t>RAMASWAMYREDDY  PEDINEKALUVA</t>
  </si>
  <si>
    <t>ARAPP6333N</t>
  </si>
  <si>
    <t>PRAFULLA JAGANNATH DEVADIGA</t>
  </si>
  <si>
    <t>AEPPD4846J</t>
  </si>
  <si>
    <t>VARANASI  HEMALATHA</t>
  </si>
  <si>
    <t>ACNPH1064L</t>
  </si>
  <si>
    <t>RHEA DIPAK SHAH</t>
  </si>
  <si>
    <t>BJHPS9599H</t>
  </si>
  <si>
    <t>KUTBUDDIN KHANSAHEB</t>
  </si>
  <si>
    <t>AMIPK5123C</t>
  </si>
  <si>
    <t>DHARI MOHAMMAD AL ROOMI</t>
  </si>
  <si>
    <t>077114046032068104097114105032077111104097109109097100032065108032082111111109105032105115032097032070111114101105103110032073110100105118105100117097108046</t>
  </si>
  <si>
    <t>ZZZZZ9999Z</t>
  </si>
  <si>
    <t>04904608511010010111403211610410103209909711610110311111412104508011709810810509903208310409711410110411110810010511010304403207811111004507311011511610511611711610511111011504506511012103211111610410111404507808207311503208210111209711611410509709810810103209711010003207808207311501301007811111004503208210111209711611410509709810810103209711410103211510411111911003211711010010111403211610410103210410109710010511010303207811111004508210111510510010111011603207311010010509711003204007808207311504104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</si>
</sst>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Red]0"/>
    <numFmt numFmtId="166" formatCode="0.00;[Red]0.00"/>
    <numFmt numFmtId="167"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5" fontId="0" fillId="9" borderId="11" xfId="0" applyNumberFormat="1" applyFill="1" applyBorder="1" applyAlignment="1" applyProtection="1">
      <alignment horizontal="right"/>
      <protection locked="0"/>
    </xf>
    <xf numFmtId="165" fontId="0" fillId="11" borderId="11" xfId="0" applyNumberFormat="1" applyFill="1" applyBorder="1" applyProtection="1">
      <protection hidden="1"/>
    </xf>
    <xf numFmtId="166" fontId="0" fillId="11" borderId="11" xfId="0" applyNumberFormat="1" applyFill="1" applyBorder="1" applyProtection="1">
      <protection hidden="1"/>
    </xf>
    <xf numFmtId="165" fontId="0" fillId="11" borderId="12" xfId="0" applyNumberFormat="1" applyFill="1" applyBorder="1" applyProtection="1">
      <protection hidden="1"/>
    </xf>
    <xf numFmtId="166" fontId="0" fillId="11" borderId="12" xfId="0" applyNumberFormat="1" applyFill="1" applyBorder="1" applyProtection="1">
      <protection hidden="1"/>
    </xf>
    <xf numFmtId="166" fontId="0" fillId="8" borderId="1" xfId="0" applyNumberFormat="1" applyFill="1" applyBorder="1" applyProtection="1">
      <protection hidden="1"/>
    </xf>
    <xf numFmtId="166" fontId="0" fillId="11" borderId="1" xfId="0" applyNumberFormat="1" applyFill="1" applyBorder="1" applyProtection="1">
      <protection hidden="1"/>
    </xf>
    <xf numFmtId="166"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1" xfId="0" applyFill="1" applyBorder="1" applyAlignment="1">
      <alignment/>
    </xf>
    <xf numFmtId="166"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6"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164"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6"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3" fillId="6" borderId="2" xfId="20" applyFill="1" applyBorder="1" applyAlignment="1">
      <alignment horizontal="right"/>
    </xf>
    <xf numFmtId="166" fontId="0" fillId="11" borderId="11" xfId="18" applyNumberFormat="1" applyFont="1" applyFill="1" applyBorder="1" applyProtection="1">
      <protection hidden="1"/>
    </xf>
    <xf numFmtId="166" fontId="0" fillId="11" borderId="13"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0" borderId="11" xfId="18" applyNumberFormat="1" applyFont="1" applyFill="1" applyBorder="1" applyAlignment="1" applyProtection="1">
      <alignment horizontal="right"/>
      <protection hidden="1"/>
    </xf>
    <xf numFmtId="166" fontId="0" fillId="8" borderId="11" xfId="18" applyNumberFormat="1" applyFont="1" applyFill="1" applyBorder="1" applyAlignment="1">
      <alignment horizontal="right"/>
    </xf>
    <xf numFmtId="166" fontId="0" fillId="11" borderId="11"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1" borderId="11"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1" borderId="1" xfId="18" applyNumberFormat="1" applyFont="1" applyFill="1" applyBorder="1" applyAlignment="1" applyProtection="1">
      <alignment horizontal="right" vertical="center"/>
      <protection hidden="1"/>
    </xf>
    <xf numFmtId="166" fontId="0" fillId="11" borderId="13" xfId="18" applyNumberFormat="1" applyFont="1" applyFill="1" applyBorder="1" applyAlignment="1" applyProtection="1">
      <alignment horizontal="right" vertical="center"/>
      <protection hidden="1"/>
    </xf>
    <xf numFmtId="166" fontId="0" fillId="11" borderId="1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5"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6" fontId="0" fillId="11" borderId="12" xfId="18" applyNumberFormat="1" applyFont="1" applyFill="1" applyBorder="1" applyProtection="1">
      <protection hidden="1"/>
    </xf>
    <xf numFmtId="165" fontId="0" fillId="11" borderId="11" xfId="0" applyNumberFormat="1" applyFill="1" applyBorder="1" applyAlignment="1" applyProtection="1">
      <alignment horizontal="right" vertical="center"/>
      <protection hidden="1"/>
    </xf>
    <xf numFmtId="166" fontId="0" fillId="11" borderId="11" xfId="18" applyNumberFormat="1" applyFont="1" applyFill="1" applyBorder="1"/>
    <xf numFmtId="166" fontId="0" fillId="11" borderId="11" xfId="0" applyNumberFormat="1" applyFill="1" applyBorder="1"/>
    <xf numFmtId="1" fontId="0" fillId="11" borderId="12" xfId="0" applyNumberFormat="1" applyFill="1" applyBorder="1" applyAlignment="1" applyProtection="1">
      <alignment horizontal="right" vertical="center"/>
      <protection hidden="1"/>
    </xf>
    <xf numFmtId="166" fontId="0" fillId="11" borderId="12" xfId="18" applyNumberFormat="1" applyFont="1" applyFill="1" applyBorder="1" applyAlignment="1" applyProtection="1">
      <alignment horizontal="right" vertical="center"/>
      <protection hidden="1"/>
    </xf>
    <xf numFmtId="166" fontId="0" fillId="11" borderId="12" xfId="0" applyNumberFormat="1" applyFill="1" applyBorder="1"/>
    <xf numFmtId="1" fontId="0" fillId="11" borderId="18" xfId="0" applyNumberFormat="1" applyFill="1" applyBorder="1" applyAlignment="1" applyProtection="1">
      <alignment horizontal="right"/>
      <protection hidden="1"/>
    </xf>
    <xf numFmtId="166"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6" fontId="0" fillId="11" borderId="18" xfId="0" applyNumberFormat="1" applyFill="1" applyBorder="1"/>
    <xf numFmtId="1" fontId="0" fillId="11" borderId="11" xfId="0" applyNumberFormat="1" applyFill="1" applyBorder="1" applyAlignment="1" applyProtection="1">
      <alignment horizontal="right"/>
      <protection hidden="1"/>
    </xf>
    <xf numFmtId="166"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6"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6" fontId="0" fillId="11" borderId="12"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11" borderId="12" xfId="0" applyNumberFormat="1" applyFill="1" applyBorder="1" applyAlignment="1">
      <alignment/>
    </xf>
    <xf numFmtId="166" fontId="0" fillId="11" borderId="12" xfId="0" applyNumberFormat="1" applyFill="1" applyBorder="1" applyAlignment="1" applyProtection="1">
      <alignment horizontal="right"/>
      <protection hidden="1"/>
    </xf>
    <xf numFmtId="166" fontId="0" fillId="11" borderId="11"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6"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1"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6" fontId="0" fillId="8" borderId="11" xfId="18" applyNumberFormat="1" applyFont="1" applyFill="1" applyBorder="1" applyAlignment="1" applyProtection="1">
      <alignment horizontal="right"/>
      <protection hidden="1"/>
    </xf>
    <xf numFmtId="164" fontId="0" fillId="8" borderId="11"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0" borderId="14" xfId="18" applyFont="1" applyFill="1" applyBorder="1" applyAlignment="1" applyProtection="1">
      <alignment horizontal="right"/>
      <protection hidden="1"/>
    </xf>
    <xf numFmtId="164" fontId="0" fillId="10" borderId="34" xfId="18" applyFont="1" applyFill="1" applyBorder="1" applyAlignment="1" applyProtection="1">
      <alignment horizontal="right"/>
      <protection hidden="1"/>
    </xf>
    <xf numFmtId="164" fontId="0" fillId="10" borderId="24" xfId="18" applyFont="1" applyFill="1" applyBorder="1" applyAlignment="1" applyProtection="1">
      <alignment horizontal="right"/>
      <protection hidden="1"/>
    </xf>
    <xf numFmtId="164" fontId="0" fillId="10" borderId="35" xfId="18" applyFont="1" applyFill="1" applyBorder="1" applyAlignment="1" applyProtection="1">
      <alignment horizontal="right"/>
      <protection hidden="1"/>
    </xf>
    <xf numFmtId="164" fontId="0" fillId="10" borderId="28" xfId="18" applyFont="1" applyFill="1" applyBorder="1" applyAlignment="1" applyProtection="1">
      <alignment horizontal="right"/>
      <protection hidden="1"/>
    </xf>
    <xf numFmtId="164" fontId="0" fillId="10" borderId="36" xfId="18" applyFont="1" applyFill="1" applyBorder="1" applyAlignment="1" applyProtection="1">
      <alignment horizontal="right"/>
      <protection hidden="1"/>
    </xf>
    <xf numFmtId="164" fontId="0" fillId="10" borderId="4" xfId="18" applyFont="1" applyFill="1" applyBorder="1" applyAlignment="1" applyProtection="1">
      <alignment horizontal="right"/>
      <protection hidden="1"/>
    </xf>
    <xf numFmtId="164" fontId="0" fillId="10" borderId="22" xfId="18" applyFont="1" applyFill="1" applyBorder="1" applyAlignment="1" applyProtection="1">
      <alignment horizontal="right"/>
      <protection hidden="1"/>
    </xf>
    <xf numFmtId="165"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9"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6"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165" fontId="0" fillId="12" borderId="1" xfId="0" applyNumberFormat="1" applyFill="1" applyBorder="1" applyAlignment="1" applyProtection="1">
      <alignment horizontal="right"/>
      <protection/>
    </xf>
    <xf numFmtId="165"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14</xdr:row>
          <xdr:rowOff>63500</xdr:rowOff>
        </xdr:from>
        <xdr:to>
          <xdr:col>23</xdr:col>
          <xdr:colOff>1269999</xdr:colOff>
          <xdr:row>14</xdr:row>
          <xdr:rowOff>266700</xdr:rowOff>
        </xdr:to>
        <xdr:sp macro="" textlink="">
          <xdr:nvSpPr>
            <xdr:cNvPr id="26625" name="Button 1" hidden="1">
              <a:extLst xmlns:a="http://schemas.openxmlformats.org/drawingml/2006/main">
                <a:ext uri="{63B3BB69-23CF-44E3-9099-C40C66FF867C}">
                  <a14:compatExt spid="_x0000_s2662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15</xdr:row>
          <xdr:rowOff>63500</xdr:rowOff>
        </xdr:from>
        <xdr:to>
          <xdr:col>23</xdr:col>
          <xdr:colOff>1269999</xdr:colOff>
          <xdr:row>15</xdr:row>
          <xdr:rowOff>266700</xdr:rowOff>
        </xdr:to>
        <xdr:sp macro="" textlink="">
          <xdr:nvSpPr>
            <xdr:cNvPr id="26626" name="Button 2" hidden="1">
              <a:extLst xmlns:a="http://schemas.openxmlformats.org/drawingml/2006/main">
                <a:ext uri="{63B3BB69-23CF-44E3-9099-C40C66FF867C}">
                  <a14:compatExt spid="_x0000_s2662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16</xdr:row>
          <xdr:rowOff>63500</xdr:rowOff>
        </xdr:from>
        <xdr:to>
          <xdr:col>23</xdr:col>
          <xdr:colOff>1269999</xdr:colOff>
          <xdr:row>16</xdr:row>
          <xdr:rowOff>266700</xdr:rowOff>
        </xdr:to>
        <xdr:sp macro="" textlink="">
          <xdr:nvSpPr>
            <xdr:cNvPr id="26627" name="Button 3" hidden="1">
              <a:extLst xmlns:a="http://schemas.openxmlformats.org/drawingml/2006/main">
                <a:ext uri="{63B3BB69-23CF-44E3-9099-C40C66FF867C}">
                  <a14:compatExt spid="_x0000_s2662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1260475</xdr:colOff>
          <xdr:row>14</xdr:row>
          <xdr:rowOff>266700</xdr:rowOff>
        </xdr:to>
        <xdr:sp macro="" textlink="">
          <xdr:nvSpPr>
            <xdr:cNvPr id="27649" name="Button 1" hidden="1">
              <a:extLst xmlns:a="http://schemas.openxmlformats.org/drawingml/2006/main">
                <a:ext uri="{63B3BB69-23CF-44E3-9099-C40C66FF867C}">
                  <a14:compatExt spid="_x0000_s276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1260475</xdr:colOff>
          <xdr:row>15</xdr:row>
          <xdr:rowOff>266700</xdr:rowOff>
        </xdr:to>
        <xdr:sp macro="" textlink="">
          <xdr:nvSpPr>
            <xdr:cNvPr id="27650" name="Button 2" hidden="1">
              <a:extLst xmlns:a="http://schemas.openxmlformats.org/drawingml/2006/main">
                <a:ext uri="{63B3BB69-23CF-44E3-9099-C40C66FF867C}">
                  <a14:compatExt spid="_x0000_s276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1260475</xdr:colOff>
          <xdr:row>16</xdr:row>
          <xdr:rowOff>266700</xdr:rowOff>
        </xdr:to>
        <xdr:sp macro="" textlink="">
          <xdr:nvSpPr>
            <xdr:cNvPr id="27651" name="Button 3" hidden="1">
              <a:extLst xmlns:a="http://schemas.openxmlformats.org/drawingml/2006/main">
                <a:ext uri="{63B3BB69-23CF-44E3-9099-C40C66FF867C}">
                  <a14:compatExt spid="_x0000_s276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76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14</xdr:row>
          <xdr:rowOff>63500</xdr:rowOff>
        </xdr:from>
        <xdr:to>
          <xdr:col>25</xdr:col>
          <xdr:colOff>1327149</xdr:colOff>
          <xdr:row>14</xdr:row>
          <xdr:rowOff>263525</xdr:rowOff>
        </xdr:to>
        <xdr:sp macro="" textlink="">
          <xdr:nvSpPr>
            <xdr:cNvPr id="31745" name="Button 1" hidden="1">
              <a:extLst xmlns:a="http://schemas.openxmlformats.org/drawingml/2006/main">
                <a:ext uri="{63B3BB69-23CF-44E3-9099-C40C66FF867C}">
                  <a14:compatExt spid="_x0000_s317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15</xdr:row>
          <xdr:rowOff>63500</xdr:rowOff>
        </xdr:from>
        <xdr:to>
          <xdr:col>25</xdr:col>
          <xdr:colOff>1327149</xdr:colOff>
          <xdr:row>15</xdr:row>
          <xdr:rowOff>263525</xdr:rowOff>
        </xdr:to>
        <xdr:sp macro="" textlink="">
          <xdr:nvSpPr>
            <xdr:cNvPr id="31746" name="Button 2" hidden="1">
              <a:extLst xmlns:a="http://schemas.openxmlformats.org/drawingml/2006/main">
                <a:ext uri="{63B3BB69-23CF-44E3-9099-C40C66FF867C}">
                  <a14:compatExt spid="_x0000_s317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16</xdr:row>
          <xdr:rowOff>63500</xdr:rowOff>
        </xdr:from>
        <xdr:to>
          <xdr:col>25</xdr:col>
          <xdr:colOff>1327149</xdr:colOff>
          <xdr:row>16</xdr:row>
          <xdr:rowOff>263525</xdr:rowOff>
        </xdr:to>
        <xdr:sp macro="" textlink="">
          <xdr:nvSpPr>
            <xdr:cNvPr id="31747" name="Button 3" hidden="1">
              <a:extLst xmlns:a="http://schemas.openxmlformats.org/drawingml/2006/main">
                <a:ext uri="{63B3BB69-23CF-44E3-9099-C40C66FF867C}">
                  <a14:compatExt spid="_x0000_s317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17</xdr:row>
          <xdr:rowOff>63500</xdr:rowOff>
        </xdr:from>
        <xdr:to>
          <xdr:col>25</xdr:col>
          <xdr:colOff>1327149</xdr:colOff>
          <xdr:row>17</xdr:row>
          <xdr:rowOff>263525</xdr:rowOff>
        </xdr:to>
        <xdr:sp macro="" textlink="">
          <xdr:nvSpPr>
            <xdr:cNvPr id="31748" name="Button 4" hidden="1">
              <a:extLst xmlns:a="http://schemas.openxmlformats.org/drawingml/2006/main">
                <a:ext uri="{63B3BB69-23CF-44E3-9099-C40C66FF867C}">
                  <a14:compatExt spid="_x0000_s317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18</xdr:row>
          <xdr:rowOff>63500</xdr:rowOff>
        </xdr:from>
        <xdr:to>
          <xdr:col>25</xdr:col>
          <xdr:colOff>1327149</xdr:colOff>
          <xdr:row>18</xdr:row>
          <xdr:rowOff>263525</xdr:rowOff>
        </xdr:to>
        <xdr:sp macro="" textlink="">
          <xdr:nvSpPr>
            <xdr:cNvPr id="31749" name="Button 5" hidden="1">
              <a:extLst xmlns:a="http://schemas.openxmlformats.org/drawingml/2006/main">
                <a:ext uri="{63B3BB69-23CF-44E3-9099-C40C66FF867C}">
                  <a14:compatExt spid="_x0000_s317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19</xdr:row>
          <xdr:rowOff>63500</xdr:rowOff>
        </xdr:from>
        <xdr:to>
          <xdr:col>25</xdr:col>
          <xdr:colOff>1327149</xdr:colOff>
          <xdr:row>19</xdr:row>
          <xdr:rowOff>263525</xdr:rowOff>
        </xdr:to>
        <xdr:sp macro="" textlink="">
          <xdr:nvSpPr>
            <xdr:cNvPr id="31750" name="Button 6" hidden="1">
              <a:extLst xmlns:a="http://schemas.openxmlformats.org/drawingml/2006/main">
                <a:ext uri="{63B3BB69-23CF-44E3-9099-C40C66FF867C}">
                  <a14:compatExt spid="_x0000_s317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20</xdr:row>
          <xdr:rowOff>63500</xdr:rowOff>
        </xdr:from>
        <xdr:to>
          <xdr:col>25</xdr:col>
          <xdr:colOff>1327149</xdr:colOff>
          <xdr:row>20</xdr:row>
          <xdr:rowOff>263525</xdr:rowOff>
        </xdr:to>
        <xdr:sp macro="" textlink="">
          <xdr:nvSpPr>
            <xdr:cNvPr id="31751" name="Button 7" hidden="1">
              <a:extLst xmlns:a="http://schemas.openxmlformats.org/drawingml/2006/main">
                <a:ext uri="{63B3BB69-23CF-44E3-9099-C40C66FF867C}">
                  <a14:compatExt spid="_x0000_s317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21</xdr:row>
          <xdr:rowOff>63500</xdr:rowOff>
        </xdr:from>
        <xdr:to>
          <xdr:col>25</xdr:col>
          <xdr:colOff>1327149</xdr:colOff>
          <xdr:row>21</xdr:row>
          <xdr:rowOff>263525</xdr:rowOff>
        </xdr:to>
        <xdr:sp macro="" textlink="">
          <xdr:nvSpPr>
            <xdr:cNvPr id="31752" name="Button 8" hidden="1">
              <a:extLst xmlns:a="http://schemas.openxmlformats.org/drawingml/2006/main">
                <a:ext uri="{63B3BB69-23CF-44E3-9099-C40C66FF867C}">
                  <a14:compatExt spid="_x0000_s317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81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81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14</xdr:row>
          <xdr:rowOff>63500</xdr:rowOff>
        </xdr:from>
        <xdr:to>
          <xdr:col>25</xdr:col>
          <xdr:colOff>1136649</xdr:colOff>
          <xdr:row>14</xdr:row>
          <xdr:rowOff>263525</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15</xdr:row>
          <xdr:rowOff>63500</xdr:rowOff>
        </xdr:from>
        <xdr:to>
          <xdr:col>25</xdr:col>
          <xdr:colOff>1136649</xdr:colOff>
          <xdr:row>15</xdr:row>
          <xdr:rowOff>263525</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16</xdr:row>
          <xdr:rowOff>63500</xdr:rowOff>
        </xdr:from>
        <xdr:to>
          <xdr:col>25</xdr:col>
          <xdr:colOff>1136649</xdr:colOff>
          <xdr:row>16</xdr:row>
          <xdr:rowOff>263525</xdr:rowOff>
        </xdr:to>
        <xdr:sp macro="" textlink="">
          <xdr:nvSpPr>
            <xdr:cNvPr id="6147" name="Button 3" hidden="1">
              <a:extLst xmlns:a="http://schemas.openxmlformats.org/drawingml/2006/main">
                <a:ext uri="{63B3BB69-23CF-44E3-9099-C40C66FF867C}">
                  <a14:compatExt spid="_x0000_s61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17</xdr:row>
          <xdr:rowOff>63500</xdr:rowOff>
        </xdr:from>
        <xdr:to>
          <xdr:col>25</xdr:col>
          <xdr:colOff>1136649</xdr:colOff>
          <xdr:row>17</xdr:row>
          <xdr:rowOff>263525</xdr:rowOff>
        </xdr:to>
        <xdr:sp macro="" textlink="">
          <xdr:nvSpPr>
            <xdr:cNvPr id="6148" name="Button 4" hidden="1">
              <a:extLst xmlns:a="http://schemas.openxmlformats.org/drawingml/2006/main">
                <a:ext uri="{63B3BB69-23CF-44E3-9099-C40C66FF867C}">
                  <a14:compatExt spid="_x0000_s61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3" Type="http://schemas.openxmlformats.org/officeDocument/2006/relationships/ctrlProp" Target="../ctrlProps/ctrlProp5.xml" /><Relationship Id="rId5" Type="http://schemas.openxmlformats.org/officeDocument/2006/relationships/ctrlProp" Target="../ctrlProps/ctrlProp7.xml" /><Relationship Id="rId4"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3" Type="http://schemas.openxmlformats.org/officeDocument/2006/relationships/ctrlProp" Target="../ctrlProps/ctrlProp8.xml" /><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6" Type="http://schemas.openxmlformats.org/officeDocument/2006/relationships/ctrlProp" Target="../ctrlProps/ctrlProp13.xml" /><Relationship Id="rId5" Type="http://schemas.openxmlformats.org/officeDocument/2006/relationships/ctrlProp" Target="../ctrlProps/ctrlProp12.xml" /><Relationship Id="rId8" Type="http://schemas.openxmlformats.org/officeDocument/2006/relationships/ctrlProp" Target="../ctrlProps/ctrlProp15.xml" /><Relationship Id="rId4" Type="http://schemas.openxmlformats.org/officeDocument/2006/relationships/ctrlProp" Target="../ctrlProps/ctrlProp11.xml" /><Relationship Id="rId7" Type="http://schemas.openxmlformats.org/officeDocument/2006/relationships/ctrlProp" Target="../ctrlProps/ctrlProp14.xml" /><Relationship Id="rId11" Type="http://schemas.openxmlformats.org/officeDocument/2006/relationships/ctrlProp" Target="../ctrlProps/ctrlProp18.xml" /><Relationship Id="rId9" Type="http://schemas.openxmlformats.org/officeDocument/2006/relationships/ctrlProp" Target="../ctrlProps/ctrlProp16.xml" /><Relationship Id="rId10" Type="http://schemas.openxmlformats.org/officeDocument/2006/relationships/ctrlProp" Target="../ctrlProps/ctrlProp17.xml" /><Relationship Id="rId1" Type="http://schemas.openxmlformats.org/officeDocument/2006/relationships/vmlDrawing" Target="../drawings/vmlDrawing4.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7" Type="http://schemas.openxmlformats.org/officeDocument/2006/relationships/ctrlProp" Target="../ctrlProps/ctrlProp4.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5">
      <c r="E7" s="267" t="s">
        <v>455</v>
      </c>
      <c r="F7" s="421" t="s">
        <v>456</v>
      </c>
      <c r="G7" s="422"/>
      <c r="H7" s="422"/>
      <c r="I7" s="423"/>
    </row>
    <row r="8" spans="5:9" ht="15">
      <c r="E8" s="267" t="s">
        <v>457</v>
      </c>
      <c r="F8" s="421" t="s">
        <v>458</v>
      </c>
      <c r="G8" s="424"/>
      <c r="H8" s="424"/>
      <c r="I8" s="425"/>
    </row>
    <row r="9" spans="5:9" ht="15">
      <c r="E9" s="267" t="s">
        <v>459</v>
      </c>
      <c r="F9" s="421" t="s">
        <v>460</v>
      </c>
      <c r="G9" s="424"/>
      <c r="H9" s="424"/>
      <c r="I9" s="425"/>
    </row>
    <row r="10" spans="5:9" ht="15">
      <c r="E10" s="267" t="s">
        <v>461</v>
      </c>
      <c r="F10" s="421" t="s">
        <v>641</v>
      </c>
      <c r="G10" s="424"/>
      <c r="H10" s="424"/>
      <c r="I10" s="425"/>
    </row>
    <row r="11" spans="5:9" ht="15">
      <c r="E11" s="267" t="s">
        <v>640</v>
      </c>
      <c r="F11" s="421" t="s">
        <v>489</v>
      </c>
      <c r="G11" s="424"/>
      <c r="H11" s="424"/>
      <c r="I11" s="425"/>
    </row>
    <row r="12" spans="5:9" ht="15">
      <c r="E12" s="267" t="s">
        <v>644</v>
      </c>
      <c r="F12" s="421" t="s">
        <v>645</v>
      </c>
      <c r="G12" s="424"/>
      <c r="H12" s="424"/>
      <c r="I12" s="425"/>
    </row>
    <row r="13" ht="15">
      <c r="I13" s="266"/>
    </row>
    <row r="14" ht="15">
      <c r="I14" s="266"/>
    </row>
    <row r="15" spans="4:10" ht="1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5">
      <c r="D18" s="268"/>
      <c r="E18" s="268"/>
      <c r="F18" s="268"/>
      <c r="G18" s="268"/>
      <c r="H18" s="268"/>
      <c r="I18" s="269"/>
      <c r="J18" s="268"/>
    </row>
    <row r="19" ht="15">
      <c r="I19" s="266"/>
    </row>
    <row r="20" spans="4:10" ht="15.7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5">
      <c r="I26" s="266"/>
    </row>
    <row r="27" ht="15">
      <c r="I27" s="266"/>
    </row>
    <row r="28" spans="4:10" ht="15.75">
      <c r="D28" s="409" t="s">
        <v>471</v>
      </c>
      <c r="E28" s="410"/>
      <c r="F28" s="410"/>
      <c r="G28" s="410"/>
      <c r="H28" s="410"/>
      <c r="I28" s="410"/>
      <c r="J28" s="411"/>
    </row>
    <row r="29" spans="4:10" ht="15">
      <c r="D29" s="270">
        <v>1</v>
      </c>
      <c r="E29" s="442" t="s">
        <v>472</v>
      </c>
      <c r="F29" s="443"/>
      <c r="G29" s="443"/>
      <c r="H29" s="443"/>
      <c r="I29" s="443"/>
      <c r="J29" s="273" t="s">
        <v>473</v>
      </c>
    </row>
    <row r="30" spans="4:10" ht="15">
      <c r="D30" s="270">
        <v>2</v>
      </c>
      <c r="E30" s="442" t="s">
        <v>490</v>
      </c>
      <c r="F30" s="443"/>
      <c r="G30" s="443"/>
      <c r="H30" s="443"/>
      <c r="I30" s="443"/>
      <c r="J30" s="273" t="s">
        <v>490</v>
      </c>
    </row>
    <row r="31" spans="4:10" ht="15">
      <c r="D31" s="270">
        <v>3</v>
      </c>
      <c r="E31" s="442" t="s">
        <v>491</v>
      </c>
      <c r="F31" s="443"/>
      <c r="G31" s="443"/>
      <c r="H31" s="443"/>
      <c r="I31" s="443"/>
      <c r="J31" s="273" t="s">
        <v>491</v>
      </c>
    </row>
    <row r="32" spans="4:10" ht="15">
      <c r="D32" s="270">
        <v>4</v>
      </c>
      <c r="E32" s="442" t="s">
        <v>492</v>
      </c>
      <c r="F32" s="443"/>
      <c r="G32" s="443"/>
      <c r="H32" s="443"/>
      <c r="I32" s="443"/>
      <c r="J32" s="273" t="s">
        <v>492</v>
      </c>
    </row>
    <row r="33" spans="4:10" ht="15">
      <c r="D33" s="271"/>
      <c r="E33" s="271"/>
      <c r="F33" s="271"/>
      <c r="G33" s="271"/>
      <c r="H33" s="271"/>
      <c r="I33" s="272"/>
      <c r="J33" s="271"/>
    </row>
    <row r="34" spans="4:10" ht="15">
      <c r="D34" s="271"/>
      <c r="E34" s="271"/>
      <c r="F34" s="271"/>
      <c r="G34" s="271"/>
      <c r="H34" s="271"/>
      <c r="I34" s="272"/>
      <c r="J34" s="271"/>
    </row>
    <row r="35" spans="4:10" ht="15.75">
      <c r="D35" s="394" t="s">
        <v>638</v>
      </c>
      <c r="E35" s="395"/>
      <c r="F35" s="395"/>
      <c r="G35" s="395"/>
      <c r="H35" s="395"/>
      <c r="I35" s="395"/>
      <c r="J35" s="396"/>
    </row>
    <row r="36" spans="4:10" ht="30" customHeight="1">
      <c r="D36" s="444" t="s">
        <v>639</v>
      </c>
      <c r="E36" s="445"/>
      <c r="F36" s="445"/>
      <c r="G36" s="445"/>
      <c r="H36" s="445"/>
      <c r="I36" s="445"/>
      <c r="J36" s="446"/>
    </row>
    <row r="37" spans="4:10" ht="15">
      <c r="D37" s="271"/>
      <c r="E37" s="271"/>
      <c r="F37" s="271"/>
      <c r="G37" s="271"/>
      <c r="H37" s="271"/>
      <c r="I37" s="272"/>
      <c r="J37" s="271"/>
    </row>
    <row r="38" spans="4:10" ht="15">
      <c r="D38" s="271"/>
      <c r="E38" s="271"/>
      <c r="F38" s="271"/>
      <c r="G38" s="271"/>
      <c r="H38" s="271"/>
      <c r="I38" s="272"/>
      <c r="J38" s="271"/>
    </row>
    <row r="39" ht="1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5">
      <c r="I48" s="266"/>
    </row>
    <row r="49" ht="15">
      <c r="I49" s="266"/>
    </row>
    <row r="50" spans="4:10" ht="15.75">
      <c r="D50" s="409" t="s">
        <v>643</v>
      </c>
      <c r="E50" s="410"/>
      <c r="F50" s="410"/>
      <c r="G50" s="410"/>
      <c r="H50" s="410"/>
      <c r="I50" s="410"/>
      <c r="J50" s="411"/>
    </row>
    <row r="51" spans="4:10" ht="20.1" customHeight="1">
      <c r="D51" s="393" t="s">
        <v>480</v>
      </c>
      <c r="E51" s="393"/>
      <c r="F51" s="393"/>
      <c r="G51" s="393"/>
      <c r="H51" s="393"/>
      <c r="I51" s="393"/>
      <c r="J51" s="393"/>
    </row>
    <row r="52" spans="4:10" ht="20.1" customHeight="1">
      <c r="D52" s="393" t="s">
        <v>481</v>
      </c>
      <c r="E52" s="393"/>
      <c r="F52" s="393"/>
      <c r="G52" s="393"/>
      <c r="H52" s="393"/>
      <c r="I52" s="393"/>
      <c r="J52" s="393"/>
    </row>
    <row r="53" spans="4:10" ht="20.1"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5">
      <c r="I60" s="266"/>
    </row>
    <row r="61" ht="15">
      <c r="I61" s="266"/>
    </row>
    <row r="62" ht="1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E1:AS16"/>
  <sheetViews>
    <sheetView showGridLines="0" zoomScale="85" zoomScaleNormal="85" workbookViewId="0" topLeftCell="A6">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D1:BA16"/>
  <sheetViews>
    <sheetView showGridLines="0" zoomScale="85" zoomScaleNormal="85" workbookViewId="0" topLeftCell="A7">
      <selection activeCell="D19" sqref="D19:AF19"/>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09996999800205231"/>
  </sheetPr>
  <dimension ref="E1:AS16"/>
  <sheetViews>
    <sheetView showGridLines="0" zoomScale="85" zoomScaleNormal="85" workbookViewId="0" topLeftCell="A6">
      <selection activeCell="E19" sqref="E19:AC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4.95" customHeight="1" hidden="1">
      <c r="E15" s="2"/>
      <c r="F15" s="3"/>
      <c r="G15" s="3"/>
      <c r="H15" s="3"/>
      <c r="I15" s="3"/>
      <c r="J15" s="3"/>
      <c r="K15" s="3"/>
      <c r="L15" s="3"/>
      <c r="M15" s="3"/>
      <c r="N15" s="3"/>
      <c r="O15" s="3"/>
      <c r="P15" s="3"/>
      <c r="Q15" s="3"/>
      <c r="R15" s="3"/>
      <c r="S15" s="3"/>
      <c r="T15" s="3"/>
      <c r="U15" s="3"/>
      <c r="V15" s="3"/>
      <c r="W15" s="197"/>
    </row>
    <row r="16" spans="5:23"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D1:X29"/>
  <sheetViews>
    <sheetView showGridLines="0" workbookViewId="0" topLeftCell="D4">
      <selection activeCell="F17" sqref="F17"/>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 customHeight="1">
      <c r="S4" s="18" t="s">
        <v>502</v>
      </c>
      <c r="T4" s="18" t="s">
        <v>121</v>
      </c>
      <c r="W4" s="18" t="s">
        <v>503</v>
      </c>
    </row>
    <row r="5" spans="5:19" ht="30" customHeight="1">
      <c r="E5" s="448" t="s">
        <v>108</v>
      </c>
      <c r="F5" s="449"/>
      <c r="S5" s="18" t="s">
        <v>503</v>
      </c>
    </row>
    <row r="6" spans="5:6" ht="20.1" customHeight="1">
      <c r="E6" s="19" t="s">
        <v>124</v>
      </c>
      <c r="F6" s="294" t="s">
        <v>710</v>
      </c>
    </row>
    <row r="7" spans="5:24" ht="20.1" customHeight="1">
      <c r="E7" s="19" t="s">
        <v>508</v>
      </c>
      <c r="F7" s="294"/>
      <c r="M7" s="18" t="s">
        <v>414</v>
      </c>
      <c r="X7" s="18" t="s">
        <v>111</v>
      </c>
    </row>
    <row r="8" spans="5:24" ht="20.1" customHeight="1">
      <c r="E8" s="19" t="s">
        <v>509</v>
      </c>
      <c r="F8" s="373"/>
      <c r="M8" s="18" t="s">
        <v>415</v>
      </c>
      <c r="X8" s="18" t="s">
        <v>122</v>
      </c>
    </row>
    <row r="9" spans="5:13" ht="20.1" customHeight="1">
      <c r="E9" s="19" t="s">
        <v>510</v>
      </c>
      <c r="F9" s="294" t="s">
        <v>711</v>
      </c>
      <c r="M9" s="18" t="s">
        <v>416</v>
      </c>
    </row>
    <row r="10" spans="5:13" ht="20.1" customHeight="1">
      <c r="E10" s="19" t="s">
        <v>123</v>
      </c>
      <c r="F10" s="294" t="s">
        <v>712</v>
      </c>
      <c r="M10" s="18" t="s">
        <v>504</v>
      </c>
    </row>
    <row r="11" spans="5:6" ht="20.1" customHeight="1">
      <c r="E11" s="280" t="s">
        <v>500</v>
      </c>
      <c r="F11" s="208" t="s">
        <v>122</v>
      </c>
    </row>
    <row r="12" spans="5:6" ht="20.1" customHeight="1">
      <c r="E12" s="19" t="s">
        <v>109</v>
      </c>
      <c r="F12" s="326" t="s">
        <v>112</v>
      </c>
    </row>
    <row r="13" spans="5:18" ht="20.1" customHeight="1">
      <c r="E13" s="19" t="s">
        <v>260</v>
      </c>
      <c r="F13" s="326" t="s">
        <v>116</v>
      </c>
      <c r="R13" s="257"/>
    </row>
    <row r="14" spans="5:18" ht="27" customHeight="1">
      <c r="E14" s="19" t="s">
        <v>501</v>
      </c>
      <c r="F14" s="294" t="s">
        <v>713</v>
      </c>
      <c r="R14" s="258"/>
    </row>
    <row r="15" spans="5:19" ht="36.75" customHeight="1">
      <c r="E15" s="20" t="s">
        <v>110</v>
      </c>
      <c r="F15" s="548"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4.9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E1:AD19"/>
  <sheetViews>
    <sheetView showGridLines="0" zoomScale="90" zoomScaleNormal="90" workbookViewId="0" topLeftCell="A7">
      <selection activeCell="F19" sqref="F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9" ht="24.95" customHeight="1">
      <c r="E15" s="194">
        <v>1</v>
      </c>
      <c r="F15" s="558" t="s">
        <v>728</v>
      </c>
      <c r="G15" s="557" t="s">
        <v>729</v>
      </c>
      <c r="H15" s="47">
        <v>146668</v>
      </c>
      <c r="I15" s="47"/>
      <c r="J15" s="47"/>
      <c r="K15" s="555">
        <f>+_xlfn.IFERROR(IF(COUNT(H15:J15),ROUND(SUM(H15:J15),0),""),"")</f>
        <v>146668</v>
      </c>
      <c r="L15" s="51">
        <f>+_xlfn.IFERROR(IF(COUNT(K15),ROUND(K15/'Shareholding Pattern'!$L$57*100,2),""),"")</f>
        <v>1.35</v>
      </c>
      <c r="M15" s="206">
        <f>IF(H15="","",H15)</f>
        <v>146668</v>
      </c>
      <c r="N15" s="206"/>
      <c r="O15" s="284">
        <f>+_xlfn.IFERROR(IF(COUNT(M15:N15),ROUND(SUM(M15,N15),2),""),"")</f>
        <v>146668</v>
      </c>
      <c r="P15" s="51">
        <f>+_xlfn.IFERROR(IF(COUNT(O15),ROUND(O15/('Shareholding Pattern'!$P$58)*100,2),""),"")</f>
        <v>1.35</v>
      </c>
      <c r="Q15" s="47"/>
      <c r="R15" s="47"/>
      <c r="S15" s="555" t="str">
        <f>+_xlfn.IFERROR(IF(COUNT(Q15:R15),ROUND(SUM(Q15:R15),0),""),"")</f>
        <v/>
      </c>
      <c r="T15" s="17">
        <f>+_xlfn.IFERROR(IF(COUNT(K15,S15),ROUND(SUM(S15,K15)/SUM('Shareholding Pattern'!$L$57,'Shareholding Pattern'!$T$57)*100,2),""),"")</f>
        <v>1.35</v>
      </c>
      <c r="U15" s="47"/>
      <c r="V15" s="17" t="str">
        <f>+_xlfn.IFERROR(IF(COUNT(U15),ROUND(SUM(U15)/SUM(K15)*100,2),""),0)</f>
        <v/>
      </c>
      <c r="W15" s="47">
        <v>146668</v>
      </c>
      <c r="X15" s="283"/>
      <c r="Y15" s="11"/>
      <c r="Z15" s="11"/>
      <c r="AA15" s="11"/>
      <c r="AB15" s="11"/>
      <c r="AC15" s="11">
        <f>IF(SUM(H15:W15)&gt;0,1,0)</f>
        <v>1</v>
      </c>
    </row>
    <row r="16" spans="5:29" ht="24.95" customHeight="1">
      <c r="E16" s="194">
        <v>2</v>
      </c>
      <c r="F16" s="558" t="s">
        <v>730</v>
      </c>
      <c r="G16" s="557" t="s">
        <v>731</v>
      </c>
      <c r="H16" s="47">
        <v>135000</v>
      </c>
      <c r="I16" s="47"/>
      <c r="J16" s="47"/>
      <c r="K16" s="555">
        <f>+_xlfn.IFERROR(IF(COUNT(H16:J16),ROUND(SUM(H16:J16),0),""),"")</f>
        <v>135000</v>
      </c>
      <c r="L16" s="51">
        <f>+_xlfn.IFERROR(IF(COUNT(K16),ROUND(K16/'Shareholding Pattern'!$L$57*100,2),""),"")</f>
        <v>1.24</v>
      </c>
      <c r="M16" s="206">
        <f>IF(H16="","",H16)</f>
        <v>135000</v>
      </c>
      <c r="N16" s="206"/>
      <c r="O16" s="284">
        <f>+_xlfn.IFERROR(IF(COUNT(M16:N16),ROUND(SUM(M16,N16),2),""),"")</f>
        <v>135000</v>
      </c>
      <c r="P16" s="51">
        <f>+_xlfn.IFERROR(IF(COUNT(O16),ROUND(O16/('Shareholding Pattern'!$P$58)*100,2),""),"")</f>
        <v>1.24</v>
      </c>
      <c r="Q16" s="47"/>
      <c r="R16" s="47"/>
      <c r="S16" s="555" t="str">
        <f>+_xlfn.IFERROR(IF(COUNT(Q16:R16),ROUND(SUM(Q16:R16),0),""),"")</f>
        <v/>
      </c>
      <c r="T16" s="17">
        <f>+_xlfn.IFERROR(IF(COUNT(K16,S16),ROUND(SUM(S16,K16)/SUM('Shareholding Pattern'!$L$57,'Shareholding Pattern'!$T$57)*100,2),""),"")</f>
        <v>1.24</v>
      </c>
      <c r="U16" s="47"/>
      <c r="V16" s="17" t="str">
        <f>+_xlfn.IFERROR(IF(COUNT(U16),ROUND(SUM(U16)/SUM(K16)*100,2),""),0)</f>
        <v/>
      </c>
      <c r="W16" s="47">
        <v>135000</v>
      </c>
      <c r="X16" s="283"/>
      <c r="Y16" s="11"/>
      <c r="Z16" s="11"/>
      <c r="AA16" s="11"/>
      <c r="AB16" s="11"/>
      <c r="AC16" s="11">
        <f>IF(SUM(H16:W16)&gt;0,1,0)</f>
        <v>1</v>
      </c>
    </row>
    <row r="17" spans="5:29" ht="24.95" customHeight="1">
      <c r="E17" s="194">
        <v>3</v>
      </c>
      <c r="F17" s="558" t="s">
        <v>732</v>
      </c>
      <c r="G17" s="557" t="s">
        <v>733</v>
      </c>
      <c r="H17" s="47">
        <v>123000</v>
      </c>
      <c r="I17" s="47"/>
      <c r="J17" s="47"/>
      <c r="K17" s="555">
        <f>+_xlfn.IFERROR(IF(COUNT(H17:J17),ROUND(SUM(H17:J17),0),""),"")</f>
        <v>123000</v>
      </c>
      <c r="L17" s="51">
        <f>+_xlfn.IFERROR(IF(COUNT(K17),ROUND(K17/'Shareholding Pattern'!$L$57*100,2),""),"")</f>
        <v>1.13</v>
      </c>
      <c r="M17" s="206">
        <f>IF(H17="","",H17)</f>
        <v>123000</v>
      </c>
      <c r="N17" s="206"/>
      <c r="O17" s="284">
        <f>+_xlfn.IFERROR(IF(COUNT(M17:N17),ROUND(SUM(M17,N17),2),""),"")</f>
        <v>123000</v>
      </c>
      <c r="P17" s="51">
        <f>+_xlfn.IFERROR(IF(COUNT(O17),ROUND(O17/('Shareholding Pattern'!$P$58)*100,2),""),"")</f>
        <v>1.13</v>
      </c>
      <c r="Q17" s="47"/>
      <c r="R17" s="47"/>
      <c r="S17" s="555" t="str">
        <f>+_xlfn.IFERROR(IF(COUNT(Q17:R17),ROUND(SUM(Q17:R17),0),""),"")</f>
        <v/>
      </c>
      <c r="T17" s="17">
        <f>+_xlfn.IFERROR(IF(COUNT(K17,S17),ROUND(SUM(S17,K17)/SUM('Shareholding Pattern'!$L$57,'Shareholding Pattern'!$T$57)*100,2),""),"")</f>
        <v>1.13</v>
      </c>
      <c r="U17" s="47"/>
      <c r="V17" s="17" t="str">
        <f>+_xlfn.IFERROR(IF(COUNT(U17),ROUND(SUM(U17)/SUM(K17)*100,2),""),0)</f>
        <v/>
      </c>
      <c r="W17" s="47">
        <v>123000</v>
      </c>
      <c r="X17" s="283"/>
      <c r="Y17" s="11"/>
      <c r="Z17" s="11"/>
      <c r="AA17" s="11"/>
      <c r="AB17" s="11"/>
      <c r="AC17" s="11">
        <f>IF(SUM(H17:W17)&gt;0,1,0)</f>
        <v>1</v>
      </c>
    </row>
    <row r="18" spans="5:23" ht="24.95" customHeight="1" hidden="1">
      <c r="E18" s="12"/>
      <c r="F18" s="13"/>
      <c r="G18" s="13"/>
      <c r="H18" s="13"/>
      <c r="I18" s="13"/>
      <c r="J18" s="13"/>
      <c r="K18" s="13"/>
      <c r="L18" s="13"/>
      <c r="M18" s="13"/>
      <c r="N18" s="13"/>
      <c r="O18" s="13"/>
      <c r="P18" s="13"/>
      <c r="Q18" s="13"/>
      <c r="R18" s="13"/>
      <c r="S18" s="13"/>
      <c r="T18" s="13"/>
      <c r="U18" s="13"/>
      <c r="V18" s="13"/>
      <c r="W18" s="197"/>
    </row>
    <row r="19" spans="5:23" ht="20.1" customHeight="1">
      <c r="E19" s="37"/>
      <c r="F19" s="83" t="s">
        <v>450</v>
      </c>
      <c r="G19" s="70" t="s">
        <v>19</v>
      </c>
      <c r="H19" s="53">
        <f>+_xlfn.IFERROR(IF(COUNT(H13:H18),ROUND(SUM(H13:H18),0),""),"")</f>
        <v>404668</v>
      </c>
      <c r="I19" s="53" t="str">
        <f>+_xlfn.IFERROR(IF(COUNT(I13:I18),ROUND(SUM(I13:I18),0),""),"")</f>
        <v/>
      </c>
      <c r="J19" s="53" t="str">
        <f>+_xlfn.IFERROR(IF(COUNT(J13:J18),ROUND(SUM(J13:J18),0),""),"")</f>
        <v/>
      </c>
      <c r="K19" s="53">
        <f>+_xlfn.IFERROR(IF(COUNT(K13:K18),ROUND(SUM(K13:K18),0),""),"")</f>
        <v>404668</v>
      </c>
      <c r="L19" s="17">
        <f>+_xlfn.IFERROR(IF(COUNT(K19),ROUND(K19/'Shareholding Pattern'!$L$57*100,2),""),"")</f>
        <v>3.72</v>
      </c>
      <c r="M19" s="35">
        <f>+_xlfn.IFERROR(IF(COUNT(M13:M18),ROUND(SUM(M13:M18),0),""),"")</f>
        <v>404668</v>
      </c>
      <c r="N19" s="35" t="str">
        <f>+_xlfn.IFERROR(IF(COUNT(N13:N18),ROUND(SUM(N13:N18),0),""),"")</f>
        <v/>
      </c>
      <c r="O19" s="35">
        <f>+_xlfn.IFERROR(IF(COUNT(O13:O18),ROUND(SUM(O13:O18),0),""),"")</f>
        <v>404668</v>
      </c>
      <c r="P19" s="17">
        <f>+_xlfn.IFERROR(IF(COUNT(O19),ROUND(O19/('Shareholding Pattern'!$P$58)*100,2),""),"")</f>
        <v>3.72</v>
      </c>
      <c r="Q19" s="53" t="str">
        <f>+_xlfn.IFERROR(IF(COUNT(Q13:Q18),ROUND(SUM(Q13:Q18),0),""),"")</f>
        <v/>
      </c>
      <c r="R19" s="53" t="str">
        <f>+_xlfn.IFERROR(IF(COUNT(R13:R18),ROUND(SUM(R13:R18),0),""),"")</f>
        <v/>
      </c>
      <c r="S19" s="53" t="str">
        <f>+_xlfn.IFERROR(IF(COUNT(S13:S18),ROUND(SUM(S13:S18),0),""),"")</f>
        <v/>
      </c>
      <c r="T19" s="17">
        <f>+_xlfn.IFERROR(IF(COUNT(K19,S19),ROUND(SUM(S19,K19)/SUM('Shareholding Pattern'!$L$57,'Shareholding Pattern'!$T$57)*100,2),""),"")</f>
        <v>3.72</v>
      </c>
      <c r="U19" s="53" t="str">
        <f>+_xlfn.IFERROR(IF(COUNT(U13:U18),ROUND(SUM(U13:U18),0),""),"")</f>
        <v/>
      </c>
      <c r="V19" s="17" t="str">
        <f>+_xlfn.IFERROR(IF(COUNT(U19),ROUND(SUM(U19)/SUM(K19)*100,2),""),0)</f>
        <v/>
      </c>
      <c r="W19" s="53">
        <f>+_xlfn.IFERROR(IF(COUNT(W13:W18),ROUND(SUM(W13:W18),0),""),"")</f>
        <v>404668</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3" display="Total"/>
    <hyperlink ref="F19" location="'Shareholding Pattern'!F43"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6625" r:id="rId3" name="Button 1">
              <controlPr defaultSize="0" print="0" autoFill="0" autoPict="0" macro="[0]!opentextblock">
                <anchor moveWithCells="1" sizeWithCells="1">
                  <from>
                    <xdr:col>23</xdr:col>
                    <xdr:colOff>66675</xdr:colOff>
                    <xdr:row>14</xdr:row>
                    <xdr:rowOff>66675</xdr:rowOff>
                  </from>
                  <to>
                    <xdr:col>23</xdr:col>
                    <xdr:colOff>1266825</xdr:colOff>
                    <xdr:row>14</xdr:row>
                    <xdr:rowOff>266700</xdr:rowOff>
                  </to>
                </anchor>
              </controlPr>
            </control>
          </mc:Choice>
        </mc:AlternateContent>
        <mc:AlternateContent>
          <mc:Choice Requires="x14">
            <control xmlns:r="http://schemas.openxmlformats.org/officeDocument/2006/relationships" shapeId="26626" r:id="rId4" name="Button 2">
              <controlPr defaultSize="0" print="0" autoFill="0" autoPict="0" macro="[0]!opentextblock">
                <anchor moveWithCells="1" sizeWithCells="1">
                  <from>
                    <xdr:col>23</xdr:col>
                    <xdr:colOff>66675</xdr:colOff>
                    <xdr:row>15</xdr:row>
                    <xdr:rowOff>66675</xdr:rowOff>
                  </from>
                  <to>
                    <xdr:col>23</xdr:col>
                    <xdr:colOff>1266825</xdr:colOff>
                    <xdr:row>15</xdr:row>
                    <xdr:rowOff>266700</xdr:rowOff>
                  </to>
                </anchor>
              </controlPr>
            </control>
          </mc:Choice>
        </mc:AlternateContent>
        <mc:AlternateContent>
          <mc:Choice Requires="x14">
            <control xmlns:r="http://schemas.openxmlformats.org/officeDocument/2006/relationships" shapeId="26627" r:id="rId5" name="Button 3">
              <controlPr defaultSize="0" print="0" autoFill="0" autoPict="0" macro="[0]!opentextblock">
                <anchor moveWithCells="1" sizeWithCells="1">
                  <from>
                    <xdr:col>23</xdr:col>
                    <xdr:colOff>66675</xdr:colOff>
                    <xdr:row>16</xdr:row>
                    <xdr:rowOff>66675</xdr:rowOff>
                  </from>
                  <to>
                    <xdr:col>23</xdr:col>
                    <xdr:colOff>1266825</xdr:colOff>
                    <xdr:row>16</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E1:AD19"/>
  <sheetViews>
    <sheetView showGridLines="0" zoomScale="90" zoomScaleNormal="90" workbookViewId="0" topLeftCell="A7">
      <selection activeCell="F19" sqref="F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9" ht="24.95" customHeight="1">
      <c r="E15" s="194">
        <v>1</v>
      </c>
      <c r="F15" s="558" t="s">
        <v>722</v>
      </c>
      <c r="G15" s="557" t="s">
        <v>723</v>
      </c>
      <c r="H15" s="47">
        <v>519000</v>
      </c>
      <c r="I15" s="47"/>
      <c r="J15" s="47"/>
      <c r="K15" s="555">
        <f>+_xlfn.IFERROR(IF(COUNT(H15:J15),ROUND(SUM(H15:J15),0),""),"")</f>
        <v>519000</v>
      </c>
      <c r="L15" s="51">
        <f>+_xlfn.IFERROR(IF(COUNT(K15),ROUND(K15/'Shareholding Pattern'!$L$57*100,2),""),"")</f>
        <v>4.77</v>
      </c>
      <c r="M15" s="206">
        <f>IF(H15="","",H15)</f>
        <v>519000</v>
      </c>
      <c r="N15" s="206"/>
      <c r="O15" s="284">
        <f>+_xlfn.IFERROR(IF(COUNT(M15:N15),ROUND(SUM(M15,N15),2),""),"")</f>
        <v>519000</v>
      </c>
      <c r="P15" s="51">
        <f>+_xlfn.IFERROR(IF(COUNT(O15),ROUND(O15/('Shareholding Pattern'!$P$58)*100,2),""),"")</f>
        <v>4.77</v>
      </c>
      <c r="Q15" s="47"/>
      <c r="R15" s="47"/>
      <c r="S15" s="555" t="str">
        <f>+_xlfn.IFERROR(IF(COUNT(Q15:R15),ROUND(SUM(Q15:R15),0),""),"")</f>
        <v/>
      </c>
      <c r="T15" s="17">
        <f>+_xlfn.IFERROR(IF(COUNT(K15,S15),ROUND(SUM(S15,K15)/SUM('Shareholding Pattern'!$L$57,'Shareholding Pattern'!$T$57)*100,2),""),"")</f>
        <v>4.77</v>
      </c>
      <c r="U15" s="47"/>
      <c r="V15" s="17" t="str">
        <f>+_xlfn.IFERROR(IF(COUNT(U15),ROUND(SUM(U15)/SUM(K15)*100,2),""),0)</f>
        <v/>
      </c>
      <c r="W15" s="47">
        <v>519000</v>
      </c>
      <c r="X15" s="283"/>
      <c r="Y15" s="11"/>
      <c r="Z15" s="11"/>
      <c r="AA15" s="11"/>
      <c r="AB15" s="11"/>
      <c r="AC15" s="11">
        <f>IF(SUM(H15:W15)&gt;0,1,0)</f>
        <v>1</v>
      </c>
    </row>
    <row r="16" spans="5:29" ht="24.95" customHeight="1">
      <c r="E16" s="194">
        <v>2</v>
      </c>
      <c r="F16" s="558" t="s">
        <v>724</v>
      </c>
      <c r="G16" s="557" t="s">
        <v>725</v>
      </c>
      <c r="H16" s="47">
        <v>284427</v>
      </c>
      <c r="I16" s="47"/>
      <c r="J16" s="47"/>
      <c r="K16" s="555">
        <f>+_xlfn.IFERROR(IF(COUNT(H16:J16),ROUND(SUM(H16:J16),0),""),"")</f>
        <v>284427</v>
      </c>
      <c r="L16" s="51">
        <f>+_xlfn.IFERROR(IF(COUNT(K16),ROUND(K16/'Shareholding Pattern'!$L$57*100,2),""),"")</f>
        <v>2.61</v>
      </c>
      <c r="M16" s="206">
        <f>IF(H16="","",H16)</f>
        <v>284427</v>
      </c>
      <c r="N16" s="206"/>
      <c r="O16" s="284">
        <f>+_xlfn.IFERROR(IF(COUNT(M16:N16),ROUND(SUM(M16,N16),2),""),"")</f>
        <v>284427</v>
      </c>
      <c r="P16" s="51">
        <f>+_xlfn.IFERROR(IF(COUNT(O16),ROUND(O16/('Shareholding Pattern'!$P$58)*100,2),""),"")</f>
        <v>2.61</v>
      </c>
      <c r="Q16" s="47"/>
      <c r="R16" s="47"/>
      <c r="S16" s="555" t="str">
        <f>+_xlfn.IFERROR(IF(COUNT(Q16:R16),ROUND(SUM(Q16:R16),0),""),"")</f>
        <v/>
      </c>
      <c r="T16" s="17">
        <f>+_xlfn.IFERROR(IF(COUNT(K16,S16),ROUND(SUM(S16,K16)/SUM('Shareholding Pattern'!$L$57,'Shareholding Pattern'!$T$57)*100,2),""),"")</f>
        <v>2.61</v>
      </c>
      <c r="U16" s="47"/>
      <c r="V16" s="17" t="str">
        <f>+_xlfn.IFERROR(IF(COUNT(U16),ROUND(SUM(U16)/SUM(K16)*100,2),""),0)</f>
        <v/>
      </c>
      <c r="W16" s="47">
        <v>284427</v>
      </c>
      <c r="X16" s="283"/>
      <c r="Y16" s="11"/>
      <c r="Z16" s="11"/>
      <c r="AA16" s="11"/>
      <c r="AB16" s="11"/>
      <c r="AC16" s="11">
        <f>IF(SUM(H16:W16)&gt;0,1,0)</f>
        <v>1</v>
      </c>
    </row>
    <row r="17" spans="5:29" ht="24.95" customHeight="1">
      <c r="E17" s="194">
        <v>3</v>
      </c>
      <c r="F17" s="558" t="s">
        <v>726</v>
      </c>
      <c r="G17" s="557" t="s">
        <v>727</v>
      </c>
      <c r="H17" s="47">
        <v>243348</v>
      </c>
      <c r="I17" s="47"/>
      <c r="J17" s="47"/>
      <c r="K17" s="555">
        <f>+_xlfn.IFERROR(IF(COUNT(H17:J17),ROUND(SUM(H17:J17),0),""),"")</f>
        <v>243348</v>
      </c>
      <c r="L17" s="51">
        <f>+_xlfn.IFERROR(IF(COUNT(K17),ROUND(K17/'Shareholding Pattern'!$L$57*100,2),""),"")</f>
        <v>2.24</v>
      </c>
      <c r="M17" s="206">
        <f>IF(H17="","",H17)</f>
        <v>243348</v>
      </c>
      <c r="N17" s="206"/>
      <c r="O17" s="284">
        <f>+_xlfn.IFERROR(IF(COUNT(M17:N17),ROUND(SUM(M17,N17),2),""),"")</f>
        <v>243348</v>
      </c>
      <c r="P17" s="51">
        <f>+_xlfn.IFERROR(IF(COUNT(O17),ROUND(O17/('Shareholding Pattern'!$P$58)*100,2),""),"")</f>
        <v>2.24</v>
      </c>
      <c r="Q17" s="47"/>
      <c r="R17" s="47"/>
      <c r="S17" s="555" t="str">
        <f>+_xlfn.IFERROR(IF(COUNT(Q17:R17),ROUND(SUM(Q17:R17),0),""),"")</f>
        <v/>
      </c>
      <c r="T17" s="17">
        <f>+_xlfn.IFERROR(IF(COUNT(K17,S17),ROUND(SUM(S17,K17)/SUM('Shareholding Pattern'!$L$57,'Shareholding Pattern'!$T$57)*100,2),""),"")</f>
        <v>2.24</v>
      </c>
      <c r="U17" s="47"/>
      <c r="V17" s="17" t="str">
        <f>+_xlfn.IFERROR(IF(COUNT(U17),ROUND(SUM(U17)/SUM(K17)*100,2),""),0)</f>
        <v/>
      </c>
      <c r="W17" s="47">
        <v>243348</v>
      </c>
      <c r="X17" s="283"/>
      <c r="Y17" s="11"/>
      <c r="Z17" s="11"/>
      <c r="AA17" s="11"/>
      <c r="AB17" s="11"/>
      <c r="AC17" s="11">
        <f>IF(SUM(H17:W17)&gt;0,1,0)</f>
        <v>1</v>
      </c>
    </row>
    <row r="18" spans="5:23" ht="24.95" customHeight="1" hidden="1">
      <c r="E18" s="12"/>
      <c r="F18" s="13"/>
      <c r="G18" s="13"/>
      <c r="H18" s="13"/>
      <c r="I18" s="13"/>
      <c r="J18" s="13"/>
      <c r="K18" s="13"/>
      <c r="L18" s="13"/>
      <c r="M18" s="13"/>
      <c r="N18" s="13"/>
      <c r="O18" s="13"/>
      <c r="P18" s="13"/>
      <c r="Q18" s="13"/>
      <c r="R18" s="13"/>
      <c r="S18" s="13"/>
      <c r="T18" s="13"/>
      <c r="U18" s="13"/>
      <c r="V18" s="13"/>
      <c r="W18" s="197"/>
    </row>
    <row r="19" spans="5:23" ht="20.1" customHeight="1">
      <c r="E19" s="37"/>
      <c r="F19" s="83" t="s">
        <v>450</v>
      </c>
      <c r="G19" s="70" t="s">
        <v>19</v>
      </c>
      <c r="H19" s="53">
        <f>+_xlfn.IFERROR(IF(COUNT(H14:H18),ROUND(SUM(H14:H18),0),""),"")</f>
        <v>1046775</v>
      </c>
      <c r="I19" s="53" t="str">
        <f>+_xlfn.IFERROR(IF(COUNT(I14:I18),ROUND(SUM(I14:I18),0),""),"")</f>
        <v/>
      </c>
      <c r="J19" s="53" t="str">
        <f>+_xlfn.IFERROR(IF(COUNT(J14:J18),ROUND(SUM(J14:J18),0),""),"")</f>
        <v/>
      </c>
      <c r="K19" s="53">
        <f>+_xlfn.IFERROR(IF(COUNT(K14:K18),ROUND(SUM(K14:K18),0),""),"")</f>
        <v>1046775</v>
      </c>
      <c r="L19" s="17">
        <f>+_xlfn.IFERROR(IF(COUNT(K19),ROUND(K19/'Shareholding Pattern'!$L$57*100,2),""),"")</f>
        <v>9.62</v>
      </c>
      <c r="M19" s="35">
        <f>+_xlfn.IFERROR(IF(COUNT(M14:M18),ROUND(SUM(M14:M18),0),""),"")</f>
        <v>1046775</v>
      </c>
      <c r="N19" s="35" t="str">
        <f>+_xlfn.IFERROR(IF(COUNT(N14:N18),ROUND(SUM(N14:N18),0),""),"")</f>
        <v/>
      </c>
      <c r="O19" s="35">
        <f>+_xlfn.IFERROR(IF(COUNT(O14:O18),ROUND(SUM(O14:O18),0),""),"")</f>
        <v>1046775</v>
      </c>
      <c r="P19" s="17">
        <f>+_xlfn.IFERROR(IF(COUNT(O19),ROUND(O19/('Shareholding Pattern'!$P$58)*100,2),""),"")</f>
        <v>9.62</v>
      </c>
      <c r="Q19" s="53" t="str">
        <f>+_xlfn.IFERROR(IF(COUNT(Q14:Q18),ROUND(SUM(Q14:Q18),0),""),"")</f>
        <v/>
      </c>
      <c r="R19" s="53" t="str">
        <f>+_xlfn.IFERROR(IF(COUNT(R14:R18),ROUND(SUM(R14:R18),0),""),"")</f>
        <v/>
      </c>
      <c r="S19" s="53" t="str">
        <f>+_xlfn.IFERROR(IF(COUNT(S14:S18),ROUND(SUM(S14:S18),0),""),"")</f>
        <v/>
      </c>
      <c r="T19" s="17">
        <f>+_xlfn.IFERROR(IF(COUNT(K19,S19),ROUND(SUM(S19,K19)/SUM('Shareholding Pattern'!$L$57,'Shareholding Pattern'!$T$57)*100,2),""),"")</f>
        <v>9.62</v>
      </c>
      <c r="U19" s="53" t="str">
        <f>+_xlfn.IFERROR(IF(COUNT(U14:U18),ROUND(SUM(U14:U18),0),""),"")</f>
        <v/>
      </c>
      <c r="V19" s="17" t="str">
        <f>+_xlfn.IFERROR(IF(COUNT(U19),ROUND(SUM(U19)/SUM(K19)*100,2),""),0)</f>
        <v/>
      </c>
      <c r="W19" s="53">
        <f>+_xlfn.IFERROR(IF(COUNT(W14:W18),ROUND(SUM(W14:W18),0),""),"")</f>
        <v>1046775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4" display="Total"/>
    <hyperlink ref="F19"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66675</xdr:colOff>
                    <xdr:row>14</xdr:row>
                    <xdr:rowOff>66675</xdr:rowOff>
                  </from>
                  <to>
                    <xdr:col>23</xdr:col>
                    <xdr:colOff>1257300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66675</xdr:colOff>
                    <xdr:row>15</xdr:row>
                    <xdr:rowOff>66675</xdr:rowOff>
                  </from>
                  <to>
                    <xdr:col>23</xdr:col>
                    <xdr:colOff>1257300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66675</xdr:colOff>
                    <xdr:row>16</xdr:row>
                    <xdr:rowOff>66675</xdr:rowOff>
                  </from>
                  <to>
                    <xdr:col>23</xdr:col>
                    <xdr:colOff>1257300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3" ht="15" hidden="1"/>
    <row r="4" ht="15" hidden="1"/>
    <row r="5" ht="15" hidden="1"/>
    <row r="6" ht="15" hidden="1"/>
    <row r="7" ht="30" customHeight="1"/>
    <row r="8" spans="4:9" ht="30" customHeight="1">
      <c r="D8" s="61" t="s">
        <v>132</v>
      </c>
      <c r="E8" s="61" t="s">
        <v>125</v>
      </c>
      <c r="F8" s="340" t="s">
        <v>531</v>
      </c>
      <c r="G8" s="327" t="s">
        <v>511</v>
      </c>
      <c r="H8" s="327" t="s">
        <v>512</v>
      </c>
      <c r="I8" s="327" t="s">
        <v>159</v>
      </c>
    </row>
    <row r="9" spans="4:21" ht="20.1" customHeight="1">
      <c r="D9" s="27">
        <v>1</v>
      </c>
      <c r="E9" s="336" t="s">
        <v>126</v>
      </c>
      <c r="F9" s="207" t="s">
        <v>122</v>
      </c>
      <c r="G9" s="549" t="s">
        <v>122</v>
      </c>
      <c r="H9" s="549" t="s">
        <v>122</v>
      </c>
      <c r="I9" s="549" t="s">
        <v>122</v>
      </c>
      <c r="M9" s="18">
        <v>1</v>
      </c>
      <c r="N9" s="18">
        <v>1</v>
      </c>
      <c r="O9" s="18">
        <v>1</v>
      </c>
      <c r="P9" s="18">
        <v>1</v>
      </c>
      <c r="R9" s="18" t="s">
        <v>553</v>
      </c>
      <c r="S9" s="18" t="s">
        <v>554</v>
      </c>
      <c r="T9" s="18" t="s">
        <v>555</v>
      </c>
      <c r="U9" s="18" t="s">
        <v>556</v>
      </c>
    </row>
    <row r="10" spans="4:21" ht="20.1" customHeight="1">
      <c r="D10" s="28">
        <v>2</v>
      </c>
      <c r="E10" s="337" t="s">
        <v>127</v>
      </c>
      <c r="F10" s="208" t="s">
        <v>122</v>
      </c>
      <c r="G10" s="550" t="s">
        <v>122</v>
      </c>
      <c r="H10" s="550" t="s">
        <v>122</v>
      </c>
      <c r="I10" s="550" t="s">
        <v>122</v>
      </c>
      <c r="M10" s="18">
        <v>1</v>
      </c>
      <c r="N10" s="18">
        <v>1</v>
      </c>
      <c r="O10" s="18">
        <v>1</v>
      </c>
      <c r="P10" s="18">
        <v>1</v>
      </c>
      <c r="R10" s="18" t="s">
        <v>557</v>
      </c>
      <c r="S10" s="18" t="s">
        <v>558</v>
      </c>
      <c r="T10" s="18" t="s">
        <v>559</v>
      </c>
      <c r="U10" s="18" t="s">
        <v>560</v>
      </c>
    </row>
    <row r="11" spans="4:21" ht="20.1" customHeight="1">
      <c r="D11" s="28">
        <v>3</v>
      </c>
      <c r="E11" s="337" t="s">
        <v>128</v>
      </c>
      <c r="F11" s="208" t="s">
        <v>122</v>
      </c>
      <c r="G11" s="550" t="s">
        <v>122</v>
      </c>
      <c r="H11" s="550" t="s">
        <v>122</v>
      </c>
      <c r="I11" s="550" t="s">
        <v>122</v>
      </c>
      <c r="M11" s="18">
        <v>1</v>
      </c>
      <c r="N11" s="18">
        <v>1</v>
      </c>
      <c r="O11" s="18">
        <v>1</v>
      </c>
      <c r="P11" s="18">
        <v>1</v>
      </c>
      <c r="R11" s="18" t="s">
        <v>561</v>
      </c>
      <c r="S11" s="18" t="s">
        <v>562</v>
      </c>
      <c r="T11" s="18" t="s">
        <v>563</v>
      </c>
      <c r="U11" s="18" t="s">
        <v>564</v>
      </c>
    </row>
    <row r="12" spans="4:21" ht="30">
      <c r="D12" s="28">
        <v>4</v>
      </c>
      <c r="E12" s="337" t="s">
        <v>129</v>
      </c>
      <c r="F12" s="208" t="s">
        <v>122</v>
      </c>
      <c r="G12" s="550" t="s">
        <v>122</v>
      </c>
      <c r="H12" s="550" t="s">
        <v>122</v>
      </c>
      <c r="I12" s="550"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50" t="s">
        <v>122</v>
      </c>
      <c r="H13" s="551" t="s">
        <v>122</v>
      </c>
      <c r="I13" s="551" t="s">
        <v>122</v>
      </c>
      <c r="M13" s="18">
        <v>1</v>
      </c>
      <c r="N13" s="18">
        <v>1</v>
      </c>
      <c r="O13" s="18">
        <v>1</v>
      </c>
      <c r="P13" s="18">
        <v>1</v>
      </c>
      <c r="R13" s="18" t="s">
        <v>569</v>
      </c>
      <c r="S13" s="18" t="s">
        <v>570</v>
      </c>
      <c r="T13" s="18" t="s">
        <v>571</v>
      </c>
      <c r="U13" s="18" t="s">
        <v>572</v>
      </c>
    </row>
    <row r="14" spans="1:21" s="102" customFormat="1" ht="20.1" customHeight="1">
      <c r="A14" s="18"/>
      <c r="B14" s="18"/>
      <c r="C14" s="18"/>
      <c r="D14" s="106">
        <v>6</v>
      </c>
      <c r="E14" s="338" t="s">
        <v>131</v>
      </c>
      <c r="F14" s="330" t="s">
        <v>122</v>
      </c>
      <c r="G14" s="552" t="s">
        <v>122</v>
      </c>
      <c r="H14" s="328"/>
      <c r="I14" s="329"/>
      <c r="M14" s="102">
        <v>1</v>
      </c>
      <c r="N14" s="102">
        <v>1</v>
      </c>
      <c r="O14" s="102">
        <v>0</v>
      </c>
      <c r="P14" s="102">
        <v>0</v>
      </c>
      <c r="R14" s="102" t="s">
        <v>573</v>
      </c>
      <c r="S14" s="102" t="s">
        <v>574</v>
      </c>
      <c r="T14" s="102" t="s">
        <v>575</v>
      </c>
      <c r="U14" s="102" t="s">
        <v>576</v>
      </c>
    </row>
    <row r="15" spans="1:21" s="102" customFormat="1" ht="20.1" customHeight="1">
      <c r="A15" s="18"/>
      <c r="B15" s="18"/>
      <c r="C15" s="18"/>
      <c r="D15" s="106">
        <v>7</v>
      </c>
      <c r="E15" s="337" t="s">
        <v>439</v>
      </c>
      <c r="F15" s="391" t="s">
        <v>122</v>
      </c>
      <c r="G15" s="553" t="s">
        <v>122</v>
      </c>
      <c r="H15" s="554" t="s">
        <v>122</v>
      </c>
      <c r="I15" s="554"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D1:BB27"/>
  <sheetViews>
    <sheetView showGridLines="0" zoomScale="69" zoomScaleNormal="69" workbookViewId="0" topLeftCell="A1">
      <pane xSplit="3" ySplit="14" topLeftCell="D15" activePane="bottomRight" state="frozen"/>
      <selection pane="topLeft" activeCell="A7" sqref="A7"/>
      <selection pane="topRight" activeCell="D7" sqref="D7"/>
      <selection pane="bottomLeft" activeCell="A15" sqref="A15"/>
      <selection pane="bottomRight" activeCell="G24" sqref="G24"/>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8</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+_xlfn.IFERROR(IF(COUNT(I13:I23),ROUND(SUMIF($F$13:I23,"Category",I13:I23),0),""),"")</f>
        <v>194</v>
      </c>
      <c r="J3">
        <f ca="1">+_xlfn.IFERROR(IF(COUNT(J13:J23),ROUND(SUMIF($F$13:J23,"Category",J13:J23),0),""),"")</f>
        <v>1419980</v>
      </c>
      <c r="K3" t="str">
        <f>+_xlfn.IFERROR(IF(COUNT(K13:K23),ROUND(SUMIF($F$13:K23,"Category",K13:K23),0),""),"")</f>
        <v/>
      </c>
      <c r="L3" t="str">
        <f>+_xlfn.IFERROR(IF(COUNT(L13:L23),ROUND(SUMIF($F$13:L23,"Category",L13:L23),0),""),"")</f>
        <v/>
      </c>
      <c r="M3">
        <f ca="1">+_xlfn.IFERROR(IF(COUNT(M13:M23),ROUND(SUMIF($F$13:M23,"Category",M13:M23),0),""),"")</f>
        <v>1419980</v>
      </c>
      <c r="N3">
        <f ca="1">+_xlfn.IFERROR(IF(COUNT(N13:N23),ROUND(SUMIF($F$13:N23,"Category",N13:N23),2),""),"")</f>
        <v>13.05</v>
      </c>
      <c r="O3">
        <f ca="1">+_xlfn.IFERROR(IF(COUNT(O13:O23),ROUND(SUMIF($F$13:O23,"Category",O13:O23),0),""),"")</f>
        <v>1419980</v>
      </c>
      <c r="P3" t="str">
        <f>+_xlfn.IFERROR(IF(COUNT(P13:P23),ROUND(SUMIF($F$13:P23,"Category",P13:P23),0),""),"")</f>
        <v/>
      </c>
      <c r="Q3">
        <f ca="1">+_xlfn.IFERROR(IF(COUNT(Q13:Q23),ROUND(SUMIF($F$13:Q23,"Category",Q13:Q23),0),""),"")</f>
        <v>1419980</v>
      </c>
      <c r="R3">
        <f ca="1">+_xlfn.IFERROR(IF(COUNT(R13:R23),ROUND(SUMIF($F$13:R23,"Category",R13:R23),2),""),"")</f>
        <v>13.05</v>
      </c>
      <c r="S3" t="str">
        <f>+_xlfn.IFERROR(IF(COUNT(S13:S23),ROUND(SUMIF($F$13:S23,"Category",S13:S23),0),""),"")</f>
        <v/>
      </c>
      <c r="T3" t="str">
        <f>+_xlfn.IFERROR(IF(COUNT(T13:T23),ROUND(SUMIF($F$13:T23,"Category",T13:T23),0),""),"")</f>
        <v/>
      </c>
      <c r="U3" t="str">
        <f>+_xlfn.IFERROR(IF(COUNT(U13:U23),ROUND(SUMIF($F$13:U23,"Category",U13:U23),0),""),"")</f>
        <v/>
      </c>
      <c r="V3">
        <f ca="1">+_xlfn.IFERROR(IF(COUNT(V13:V23),ROUND(SUMIF($F$13:V23,"Category",V13:V23),2),""),"")</f>
        <v>13.05</v>
      </c>
      <c r="W3" t="str">
        <f>+_xlfn.IFERROR(IF(COUNT(W13:W23),ROUND(SUMIF($F$13:W23,"Category",W13:W23),0),""),"")</f>
        <v/>
      </c>
      <c r="X3" t="str">
        <f>+_xlfn.IFERROR(IF(COUNT(X13:X23),ROUND(SUMIF($F$13:X23,"Category",X13:X23),2),""),"")</f>
        <v/>
      </c>
      <c r="Y3">
        <f ca="1">+_xlfn.IFERROR(IF(COUNT(Y13:Y23),ROUND(SUMIF($F$13:Y23,"Category",Y13:Y23),0),""),"")</f>
        <v>448640</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SUM(AC23:AC65542)</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560" t="s">
        <v>498</v>
      </c>
      <c r="F15" s="560" t="s">
        <v>34</v>
      </c>
      <c r="G15" s="288"/>
      <c r="H15" s="559"/>
      <c r="I15" s="47">
        <v>21</v>
      </c>
      <c r="J15" s="47">
        <v>82235</v>
      </c>
      <c r="K15" s="47"/>
      <c r="L15" s="47"/>
      <c r="M15" s="562">
        <f>+_xlfn.IFERROR(IF(COUNT(J15:L15),ROUND(SUM(J15:L15),0),""),"")</f>
        <v>82235</v>
      </c>
      <c r="N15" s="236">
        <f>+_xlfn.IFERROR(IF(COUNT(M15),ROUND(M15/'Shareholding Pattern'!$L$57*100,2),""),"")</f>
        <v>0.76</v>
      </c>
      <c r="O15" s="47">
        <f>IF(J15="","",J15)</f>
        <v>82235</v>
      </c>
      <c r="P15" s="47"/>
      <c r="Q15" s="562">
        <f>+_xlfn.IFERROR(IF(COUNT(O15:P15),ROUND(SUM(O15,P15),2),""),"")</f>
        <v>82235</v>
      </c>
      <c r="R15" s="236">
        <f>+_xlfn.IFERROR(IF(COUNT(Q15),ROUND(Q15/('Shareholding Pattern'!$P$58)*100,2),""),"")</f>
        <v>0.76</v>
      </c>
      <c r="S15" s="47"/>
      <c r="T15" s="47"/>
      <c r="U15" s="562" t="str">
        <f>+_xlfn.IFERROR(IF(COUNT(S15:T15),ROUND(SUM(S15:T15),0),""),"")</f>
        <v/>
      </c>
      <c r="V15" s="235">
        <f>+_xlfn.IFERROR(IF(COUNT(M15,U15),ROUND(SUM(U15,M15)/SUM('Shareholding Pattern'!$L$57,'Shareholding Pattern'!$T$57)*100,2),""),"")</f>
        <v>0.76</v>
      </c>
      <c r="W15" s="47"/>
      <c r="X15" s="235" t="str">
        <f>+_xlfn.IFERROR(IF(COUNT(W15),ROUND(SUM(W15)/SUM(M15)*100,2),""),0)</f>
        <v/>
      </c>
      <c r="Y15" s="47">
        <v>82235</v>
      </c>
      <c r="Z15" s="283"/>
      <c r="AA15" s="11"/>
      <c r="AB15" s="11"/>
      <c r="AC15" s="11">
        <f>IF(SUM(H15:Y15)&gt;0,1,0)</f>
        <v>1</v>
      </c>
    </row>
    <row r="16" spans="4:29" ht="24.75" customHeight="1">
      <c r="D16" s="89">
        <v>2</v>
      </c>
      <c r="E16" s="560" t="s">
        <v>405</v>
      </c>
      <c r="F16" s="560" t="s">
        <v>34</v>
      </c>
      <c r="G16" s="288"/>
      <c r="H16" s="559"/>
      <c r="I16" s="47">
        <v>46</v>
      </c>
      <c r="J16" s="47">
        <v>99882</v>
      </c>
      <c r="K16" s="47"/>
      <c r="L16" s="47"/>
      <c r="M16" s="562">
        <f>+_xlfn.IFERROR(IF(COUNT(J16:L16),ROUND(SUM(J16:L16),0),""),"")</f>
        <v>99882</v>
      </c>
      <c r="N16" s="236">
        <f>+_xlfn.IFERROR(IF(COUNT(M16),ROUND(M16/'Shareholding Pattern'!$L$57*100,2),""),"")</f>
        <v>0.92</v>
      </c>
      <c r="O16" s="47">
        <f>IF(J16="","",J16)</f>
        <v>99882</v>
      </c>
      <c r="P16" s="47"/>
      <c r="Q16" s="562">
        <f>+_xlfn.IFERROR(IF(COUNT(O16:P16),ROUND(SUM(O16,P16),2),""),"")</f>
        <v>99882</v>
      </c>
      <c r="R16" s="236">
        <f>+_xlfn.IFERROR(IF(COUNT(Q16),ROUND(Q16/('Shareholding Pattern'!$P$58)*100,2),""),"")</f>
        <v>0.92</v>
      </c>
      <c r="S16" s="47"/>
      <c r="T16" s="47"/>
      <c r="U16" s="562" t="str">
        <f>+_xlfn.IFERROR(IF(COUNT(S16:T16),ROUND(SUM(S16:T16),0),""),"")</f>
        <v/>
      </c>
      <c r="V16" s="235">
        <f>+_xlfn.IFERROR(IF(COUNT(M16,U16),ROUND(SUM(U16,M16)/SUM('Shareholding Pattern'!$L$57,'Shareholding Pattern'!$T$57)*100,2),""),"")</f>
        <v>0.92</v>
      </c>
      <c r="W16" s="47"/>
      <c r="X16" s="235" t="str">
        <f>+_xlfn.IFERROR(IF(COUNT(W16),ROUND(SUM(W16)/SUM(M16)*100,2),""),0)</f>
        <v/>
      </c>
      <c r="Y16" s="47">
        <v>99882</v>
      </c>
      <c r="Z16" s="283"/>
      <c r="AA16" s="11"/>
      <c r="AB16" s="11"/>
      <c r="AC16" s="11">
        <f>IF(SUM(H16:Y16)&gt;0,1,0)</f>
        <v>1</v>
      </c>
    </row>
    <row r="17" spans="4:29" ht="24.75" customHeight="1">
      <c r="D17" s="89">
        <v>3</v>
      </c>
      <c r="E17" s="560" t="s">
        <v>522</v>
      </c>
      <c r="F17" s="560" t="s">
        <v>34</v>
      </c>
      <c r="G17" s="288"/>
      <c r="H17" s="559"/>
      <c r="I17" s="47">
        <v>1</v>
      </c>
      <c r="J17" s="47">
        <v>850000</v>
      </c>
      <c r="K17" s="47"/>
      <c r="L17" s="47"/>
      <c r="M17" s="562">
        <f>+_xlfn.IFERROR(IF(COUNT(J17:L17),ROUND(SUM(J17:L17),0),""),"")</f>
        <v>850000</v>
      </c>
      <c r="N17" s="236">
        <f>+_xlfn.IFERROR(IF(COUNT(M17),ROUND(M17/'Shareholding Pattern'!$L$57*100,2),""),"")</f>
        <v>7.81</v>
      </c>
      <c r="O17" s="47">
        <f>IF(J17="","",J17)</f>
        <v>850000</v>
      </c>
      <c r="P17" s="47"/>
      <c r="Q17" s="562">
        <f>+_xlfn.IFERROR(IF(COUNT(O17:P17),ROUND(SUM(O17,P17),2),""),"")</f>
        <v>850000</v>
      </c>
      <c r="R17" s="236">
        <f>+_xlfn.IFERROR(IF(COUNT(Q17),ROUND(Q17/('Shareholding Pattern'!$P$58)*100,2),""),"")</f>
        <v>7.81</v>
      </c>
      <c r="S17" s="47"/>
      <c r="T17" s="47"/>
      <c r="U17" s="562" t="str">
        <f>+_xlfn.IFERROR(IF(COUNT(S17:T17),ROUND(SUM(S17:T17),0),""),"")</f>
        <v/>
      </c>
      <c r="V17" s="235">
        <f>+_xlfn.IFERROR(IF(COUNT(M17,U17),ROUND(SUM(U17,M17)/SUM('Shareholding Pattern'!$L$57,'Shareholding Pattern'!$T$57)*100,2),""),"")</f>
        <v>7.81</v>
      </c>
      <c r="W17" s="47"/>
      <c r="X17" s="235" t="str">
        <f>+_xlfn.IFERROR(IF(COUNT(W17),ROUND(SUM(W17)/SUM(M17)*100,2),""),0)</f>
        <v/>
      </c>
      <c r="Y17" s="47">
        <v>0</v>
      </c>
      <c r="Z17" s="283"/>
      <c r="AA17" s="11"/>
      <c r="AB17" s="11"/>
      <c r="AC17" s="11">
        <f>IF(SUM(H17:Y17)&gt;0,1,0)</f>
        <v>1</v>
      </c>
    </row>
    <row r="18" spans="4:29" ht="24.75" customHeight="1">
      <c r="D18" s="89">
        <v>4</v>
      </c>
      <c r="E18" s="560" t="s">
        <v>522</v>
      </c>
      <c r="F18" s="560" t="s">
        <v>437</v>
      </c>
      <c r="G18" s="560" t="s">
        <v>734</v>
      </c>
      <c r="H18" s="557" t="s">
        <v>736</v>
      </c>
      <c r="I18" s="561">
        <v>1</v>
      </c>
      <c r="J18" s="47">
        <v>850000</v>
      </c>
      <c r="K18" s="47"/>
      <c r="L18" s="47"/>
      <c r="M18" s="562">
        <f>+_xlfn.IFERROR(IF(COUNT(J18:L18),ROUND(SUM(J18:L18),0),""),"")</f>
        <v>850000</v>
      </c>
      <c r="N18" s="236">
        <f>+_xlfn.IFERROR(IF(COUNT(M18),ROUND(M18/'Shareholding Pattern'!$L$57*100,2),""),"")</f>
        <v>7.81</v>
      </c>
      <c r="O18" s="47">
        <f>IF(J18="","",J18)</f>
        <v>850000</v>
      </c>
      <c r="P18" s="47"/>
      <c r="Q18" s="562">
        <f>+_xlfn.IFERROR(IF(COUNT(O18:P18),ROUND(SUM(O18,P18),2),""),"")</f>
        <v>850000</v>
      </c>
      <c r="R18" s="236">
        <f>+_xlfn.IFERROR(IF(COUNT(Q18),ROUND(Q18/('Shareholding Pattern'!$P$58)*100,2),""),"")</f>
        <v>7.81</v>
      </c>
      <c r="S18" s="47"/>
      <c r="T18" s="47"/>
      <c r="U18" s="562" t="str">
        <f>+_xlfn.IFERROR(IF(COUNT(S18:T18),ROUND(SUM(S18:T18),0),""),"")</f>
        <v/>
      </c>
      <c r="V18" s="235">
        <f>+_xlfn.IFERROR(IF(COUNT(M18,U18),ROUND(SUM(U18,M18)/SUM('Shareholding Pattern'!$L$57,'Shareholding Pattern'!$T$57)*100,2),""),"")</f>
        <v>7.81</v>
      </c>
      <c r="W18" s="47"/>
      <c r="X18" s="235" t="str">
        <f>+_xlfn.IFERROR(IF(COUNT(W18),ROUND(SUM(W18)/SUM(M18)*100,2),""),0)</f>
        <v/>
      </c>
      <c r="Y18" s="47">
        <v>0</v>
      </c>
      <c r="Z18" s="283">
        <v>12</v>
      </c>
      <c r="AA18" s="11"/>
      <c r="AB18" s="11"/>
      <c r="AC18" s="11">
        <f>IF(SUM(H18:Y18)&gt;0,1,0)</f>
        <v>1</v>
      </c>
    </row>
    <row r="19" spans="4:29" ht="24.75" customHeight="1">
      <c r="D19" s="89">
        <v>5</v>
      </c>
      <c r="E19" s="560" t="s">
        <v>394</v>
      </c>
      <c r="F19" s="560" t="s">
        <v>34</v>
      </c>
      <c r="G19" s="288"/>
      <c r="H19" s="559"/>
      <c r="I19" s="47">
        <v>79</v>
      </c>
      <c r="J19" s="47">
        <v>118452</v>
      </c>
      <c r="K19" s="47"/>
      <c r="L19" s="47"/>
      <c r="M19" s="562">
        <f>+_xlfn.IFERROR(IF(COUNT(J19:L19),ROUND(SUM(J19:L19),0),""),"")</f>
        <v>118452</v>
      </c>
      <c r="N19" s="236">
        <f>+_xlfn.IFERROR(IF(COUNT(M19),ROUND(M19/'Shareholding Pattern'!$L$57*100,2),""),"")</f>
        <v>1.09</v>
      </c>
      <c r="O19" s="47">
        <f>IF(J19="","",J19)</f>
        <v>118452</v>
      </c>
      <c r="P19" s="47"/>
      <c r="Q19" s="562">
        <f>+_xlfn.IFERROR(IF(COUNT(O19:P19),ROUND(SUM(O19,P19),2),""),"")</f>
        <v>118452</v>
      </c>
      <c r="R19" s="236">
        <f>+_xlfn.IFERROR(IF(COUNT(Q19),ROUND(Q19/('Shareholding Pattern'!$P$58)*100,2),""),"")</f>
        <v>1.09</v>
      </c>
      <c r="S19" s="47"/>
      <c r="T19" s="47"/>
      <c r="U19" s="562" t="str">
        <f>+_xlfn.IFERROR(IF(COUNT(S19:T19),ROUND(SUM(S19:T19),0),""),"")</f>
        <v/>
      </c>
      <c r="V19" s="235">
        <f>+_xlfn.IFERROR(IF(COUNT(M19,U19),ROUND(SUM(U19,M19)/SUM('Shareholding Pattern'!$L$57,'Shareholding Pattern'!$T$57)*100,2),""),"")</f>
        <v>1.09</v>
      </c>
      <c r="W19" s="47"/>
      <c r="X19" s="235" t="str">
        <f>+_xlfn.IFERROR(IF(COUNT(W19),ROUND(SUM(W19)/SUM(M19)*100,2),""),0)</f>
        <v/>
      </c>
      <c r="Y19" s="47">
        <v>118452</v>
      </c>
      <c r="Z19" s="283"/>
      <c r="AA19" s="11"/>
      <c r="AB19" s="11"/>
      <c r="AC19" s="11">
        <f>IF(SUM(H19:Y19)&gt;0,1,0)</f>
        <v>1</v>
      </c>
    </row>
    <row r="20" spans="4:29" ht="24.75" customHeight="1">
      <c r="D20" s="89">
        <v>6</v>
      </c>
      <c r="E20" s="560" t="s">
        <v>634</v>
      </c>
      <c r="F20" s="560" t="s">
        <v>34</v>
      </c>
      <c r="G20" s="288"/>
      <c r="H20" s="559"/>
      <c r="I20" s="47">
        <v>1</v>
      </c>
      <c r="J20" s="47">
        <v>63259</v>
      </c>
      <c r="K20" s="47"/>
      <c r="L20" s="47"/>
      <c r="M20" s="562">
        <f>+_xlfn.IFERROR(IF(COUNT(J20:L20),ROUND(SUM(J20:L20),0),""),"")</f>
        <v>63259</v>
      </c>
      <c r="N20" s="236">
        <f>+_xlfn.IFERROR(IF(COUNT(M20),ROUND(M20/'Shareholding Pattern'!$L$57*100,2),""),"")</f>
        <v>0.58</v>
      </c>
      <c r="O20" s="47">
        <f>IF(J20="","",J20)</f>
        <v>63259</v>
      </c>
      <c r="P20" s="47"/>
      <c r="Q20" s="562">
        <f>+_xlfn.IFERROR(IF(COUNT(O20:P20),ROUND(SUM(O20,P20),2),""),"")</f>
        <v>63259</v>
      </c>
      <c r="R20" s="236">
        <f>+_xlfn.IFERROR(IF(COUNT(Q20),ROUND(Q20/('Shareholding Pattern'!$P$58)*100,2),""),"")</f>
        <v>0.58</v>
      </c>
      <c r="S20" s="47"/>
      <c r="T20" s="47"/>
      <c r="U20" s="562" t="str">
        <f>+_xlfn.IFERROR(IF(COUNT(S20:T20),ROUND(SUM(S20:T20),0),""),"")</f>
        <v/>
      </c>
      <c r="V20" s="235">
        <f>+_xlfn.IFERROR(IF(COUNT(M20,U20),ROUND(SUM(U20,M20)/SUM('Shareholding Pattern'!$L$57,'Shareholding Pattern'!$T$57)*100,2),""),"")</f>
        <v>0.58</v>
      </c>
      <c r="W20" s="47"/>
      <c r="X20" s="235" t="str">
        <f>+_xlfn.IFERROR(IF(COUNT(W20),ROUND(SUM(W20)/SUM(M20)*100,2),""),0)</f>
        <v/>
      </c>
      <c r="Y20" s="47">
        <v>63259</v>
      </c>
      <c r="Z20" s="283"/>
      <c r="AA20" s="11"/>
      <c r="AB20" s="11"/>
      <c r="AC20" s="11">
        <f>IF(SUM(H20:Y20)&gt;0,1,0)</f>
        <v>1</v>
      </c>
    </row>
    <row r="21" spans="4:29" ht="24.75" customHeight="1">
      <c r="D21" s="89">
        <v>7</v>
      </c>
      <c r="E21" s="560" t="s">
        <v>631</v>
      </c>
      <c r="F21" s="560" t="s">
        <v>34</v>
      </c>
      <c r="G21" s="288"/>
      <c r="H21" s="559"/>
      <c r="I21" s="47">
        <v>45</v>
      </c>
      <c r="J21" s="47">
        <v>205951</v>
      </c>
      <c r="K21" s="47"/>
      <c r="L21" s="47"/>
      <c r="M21" s="562">
        <f>+_xlfn.IFERROR(IF(COUNT(J21:L21),ROUND(SUM(J21:L21),0),""),"")</f>
        <v>205951</v>
      </c>
      <c r="N21" s="236">
        <f>+_xlfn.IFERROR(IF(COUNT(M21),ROUND(M21/'Shareholding Pattern'!$L$57*100,2),""),"")</f>
        <v>1.89</v>
      </c>
      <c r="O21" s="47">
        <f>IF(J21="","",J21)</f>
        <v>205951</v>
      </c>
      <c r="P21" s="47"/>
      <c r="Q21" s="562">
        <f>+_xlfn.IFERROR(IF(COUNT(O21:P21),ROUND(SUM(O21,P21),2),""),"")</f>
        <v>205951</v>
      </c>
      <c r="R21" s="236">
        <f>+_xlfn.IFERROR(IF(COUNT(Q21),ROUND(Q21/('Shareholding Pattern'!$P$58)*100,2),""),"")</f>
        <v>1.89</v>
      </c>
      <c r="S21" s="47"/>
      <c r="T21" s="47"/>
      <c r="U21" s="562" t="str">
        <f>+_xlfn.IFERROR(IF(COUNT(S21:T21),ROUND(SUM(S21:T21),0),""),"")</f>
        <v/>
      </c>
      <c r="V21" s="235">
        <f>+_xlfn.IFERROR(IF(COUNT(M21,U21),ROUND(SUM(U21,M21)/SUM('Shareholding Pattern'!$L$57,'Shareholding Pattern'!$T$57)*100,2),""),"")</f>
        <v>1.89</v>
      </c>
      <c r="W21" s="47"/>
      <c r="X21" s="235" t="str">
        <f>+_xlfn.IFERROR(IF(COUNT(W21),ROUND(SUM(W21)/SUM(M21)*100,2),""),0)</f>
        <v/>
      </c>
      <c r="Y21" s="47">
        <v>84611</v>
      </c>
      <c r="Z21" s="283"/>
      <c r="AA21" s="11"/>
      <c r="AB21" s="11"/>
      <c r="AC21" s="11">
        <f>IF(SUM(H21:Y21)&gt;0,1,0)</f>
        <v>1</v>
      </c>
    </row>
    <row r="22" spans="4:29" ht="24.75" customHeight="1">
      <c r="D22" s="89">
        <v>8</v>
      </c>
      <c r="E22" s="560" t="s">
        <v>393</v>
      </c>
      <c r="F22" s="560" t="s">
        <v>34</v>
      </c>
      <c r="G22" s="288"/>
      <c r="H22" s="559"/>
      <c r="I22" s="47">
        <v>1</v>
      </c>
      <c r="J22" s="47">
        <v>201</v>
      </c>
      <c r="K22" s="47"/>
      <c r="L22" s="47"/>
      <c r="M22" s="562">
        <f>+_xlfn.IFERROR(IF(COUNT(J22:L22),ROUND(SUM(J22:L22),0),""),"")</f>
        <v>201</v>
      </c>
      <c r="N22" s="236">
        <f>+_xlfn.IFERROR(IF(COUNT(M22),ROUND(M22/'Shareholding Pattern'!$L$57*100,2),""),"")</f>
        <v>0</v>
      </c>
      <c r="O22" s="47">
        <f>IF(J22="","",J22)</f>
        <v>201</v>
      </c>
      <c r="P22" s="47"/>
      <c r="Q22" s="562">
        <f>+_xlfn.IFERROR(IF(COUNT(O22:P22),ROUND(SUM(O22,P22),2),""),"")</f>
        <v>201</v>
      </c>
      <c r="R22" s="236">
        <f>+_xlfn.IFERROR(IF(COUNT(Q22),ROUND(Q22/('Shareholding Pattern'!$P$58)*100,2),""),"")</f>
        <v>0</v>
      </c>
      <c r="S22" s="47"/>
      <c r="T22" s="47"/>
      <c r="U22" s="562" t="str">
        <f>+_xlfn.IFERROR(IF(COUNT(S22:T22),ROUND(SUM(S22:T22),0),""),"")</f>
        <v/>
      </c>
      <c r="V22" s="235">
        <f>+_xlfn.IFERROR(IF(COUNT(M22,U22),ROUND(SUM(U22,M22)/SUM('Shareholding Pattern'!$L$57,'Shareholding Pattern'!$T$57)*100,2),""),"")</f>
        <v>0</v>
      </c>
      <c r="W22" s="47"/>
      <c r="X22" s="235" t="str">
        <f>+_xlfn.IFERROR(IF(COUNT(W22),ROUND(SUM(W22)/SUM(M22)*100,2),""),0)</f>
        <v/>
      </c>
      <c r="Y22" s="47">
        <v>201</v>
      </c>
      <c r="Z22" s="283"/>
      <c r="AA22" s="11"/>
      <c r="AB22" s="11"/>
      <c r="AC22" s="11">
        <f>IF(SUM(H22:Y22)&gt;0,1,0)</f>
        <v>1</v>
      </c>
    </row>
    <row r="23" spans="4:25" ht="0.75" customHeight="1" hidden="1">
      <c r="D23" s="203"/>
      <c r="E23" s="18"/>
      <c r="F23" s="18"/>
      <c r="G23" s="18"/>
      <c r="H23" s="18"/>
      <c r="I23" s="18"/>
      <c r="J23" s="18"/>
      <c r="K23" s="201"/>
      <c r="L23" s="201"/>
      <c r="M23" s="18"/>
      <c r="N23" s="18"/>
      <c r="O23" s="201"/>
      <c r="P23" s="201"/>
      <c r="Q23" s="18"/>
      <c r="R23" s="18"/>
      <c r="S23" s="18"/>
      <c r="T23" s="18"/>
      <c r="U23" s="18"/>
      <c r="V23" s="18"/>
      <c r="W23" s="201"/>
      <c r="X23" s="18"/>
      <c r="Y23" s="202"/>
    </row>
    <row r="24" spans="4:25" ht="24.95" customHeight="1">
      <c r="D24" s="128"/>
      <c r="E24" s="36"/>
      <c r="F24" s="36"/>
      <c r="G24" s="60" t="s">
        <v>450</v>
      </c>
      <c r="H24" s="60" t="s">
        <v>19</v>
      </c>
      <c r="I24" s="64">
        <f ca="1">+_xlfn.IFERROR(IF(COUNT(I13:I23),ROUND(SUMIF($F$13:I23,"Category",I13:I23),0),""),"")</f>
        <v>194</v>
      </c>
      <c r="J24" s="64">
        <f ca="1">+_xlfn.IFERROR(IF(COUNT(J13:J23),ROUND(SUMIF($F$13:J23,"Category",J13:J23),0),""),"")</f>
        <v>1419980</v>
      </c>
      <c r="K24" s="64" t="str">
        <f>+_xlfn.IFERROR(IF(COUNT(K13:K23),ROUND(SUMIF($F$13:K23,"Category",K13:K23),0),""),"")</f>
        <v/>
      </c>
      <c r="L24" s="64" t="str">
        <f>+_xlfn.IFERROR(IF(COUNT(L13:L23),ROUND(SUMIF($F$13:L23,"Category",L13:L23),0),""),"")</f>
        <v/>
      </c>
      <c r="M24" s="64">
        <f ca="1">+_xlfn.IFERROR(IF(COUNT(M13:M23),ROUND(SUMIF($F$13:M23,"Category",M13:M23),0),""),"")</f>
        <v>1419980</v>
      </c>
      <c r="N24" s="235">
        <f ca="1">+_xlfn.IFERROR(IF(COUNT(N13:N23),ROUND(SUMIF($F$13:N23,"Category",N13:N23),2),""),"")</f>
        <v>13.05</v>
      </c>
      <c r="O24" s="188">
        <f ca="1">+_xlfn.IFERROR(IF(COUNT(O13:O23),ROUND(SUMIF($F$13:O23,"Category",O13:O23),0),""),"")</f>
        <v>1419980</v>
      </c>
      <c r="P24" s="188" t="str">
        <f>+_xlfn.IFERROR(IF(COUNT(P13:P23),ROUND(SUMIF($F$13:P23,"Category",P13:P23),0),""),"")</f>
        <v/>
      </c>
      <c r="Q24" s="188">
        <f ca="1">+_xlfn.IFERROR(IF(COUNT(Q13:Q23),ROUND(SUMIF($F$13:Q23,"Category",Q13:Q23),0),""),"")</f>
        <v>1419980</v>
      </c>
      <c r="R24" s="235">
        <f ca="1">+_xlfn.IFERROR(IF(COUNT(R13:R23),ROUND(SUMIF($F$13:R23,"Category",R13:R23),2),""),"")</f>
        <v>13.05</v>
      </c>
      <c r="S24" s="64" t="str">
        <f>+_xlfn.IFERROR(IF(COUNT(S13:S23),ROUND(SUMIF($F$13:S23,"Category",S13:S23),0),""),"")</f>
        <v/>
      </c>
      <c r="T24" s="64" t="str">
        <f>+_xlfn.IFERROR(IF(COUNT(T13:T23),ROUND(SUMIF($F$13:T23,"Category",T13:T23),0),""),"")</f>
        <v/>
      </c>
      <c r="U24" s="64" t="str">
        <f>+_xlfn.IFERROR(IF(COUNT(U13:U23),ROUND(SUMIF($F$13:U23,"Category",U13:U23),0),""),"")</f>
        <v/>
      </c>
      <c r="V24" s="235">
        <f ca="1">+_xlfn.IFERROR(IF(COUNT(V13:V23),ROUND(SUMIF($F$13:V23,"Category",V13:V23),2),""),"")</f>
        <v>13.05</v>
      </c>
      <c r="W24" s="64" t="str">
        <f>+_xlfn.IFERROR(IF(COUNT(W13:W23),ROUND(SUMIF($F$13:W23,"Category",W13:W23),0),""),"")</f>
        <v/>
      </c>
      <c r="X24" s="235" t="str">
        <f>+_xlfn.IFERROR(IF(COUNT(W24),ROUND(SUM(W24)/SUM(M24)*100,2),""),0)</f>
        <v/>
      </c>
      <c r="Y24" s="64">
        <f ca="1">+_xlfn.IFERROR(IF(COUNT(Y13:Y23),ROUND(SUMIF($F$13:Y23,"Category",Y13:Y23),0),""),"")</f>
        <v>448640</v>
      </c>
    </row>
    <row r="27" ht="15">
      <c r="G27" s="102"/>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2">
      <formula1>M13</formula1>
    </dataValidation>
    <dataValidation type="whole" operator="lessThanOrEqual" allowBlank="1" showInputMessage="1" showErrorMessage="1" sqref="W13 W15:W22">
      <formula1>J13</formula1>
    </dataValidation>
    <dataValidation type="whole" operator="greaterThanOrEqual" allowBlank="1" showInputMessage="1" showErrorMessage="1" sqref="O13:P13 J13:L13 S13:T13 J15:L22 S15:T22 O15:P22">
      <formula1>0</formula1>
    </dataValidation>
    <dataValidation type="textLength" operator="equal" allowBlank="1" showInputMessage="1" showErrorMessage="1" prompt="[A-Z][A-Z][A-Z][A-Z][A-Z][0-9][0-9][0-9][0-9][A-Z]_x000a__x000a_In absence of PAN write : ZZZZZ9999Z" sqref="H13 H15:H22">
      <formula1>10</formula1>
    </dataValidation>
    <dataValidation type="list" allowBlank="1" showInputMessage="1" showErrorMessage="1" sqref="F13 F15:F22">
      <formula1>$AV$9:$AV$10</formula1>
    </dataValidation>
    <dataValidation type="list" allowBlank="1" showInputMessage="1" showErrorMessage="1" sqref="E13 E15:E22">
      <formula1>$AE$1:$BB$1</formula1>
    </dataValidation>
    <dataValidation type="whole" operator="greaterThan" allowBlank="1" showInputMessage="1" showErrorMessage="1" sqref="I13 I15:I22">
      <formula1>0</formula1>
    </dataValidation>
  </dataValidations>
  <hyperlinks>
    <hyperlink ref="H24" location="'Shareholding Pattern'!F48" display="Total"/>
    <hyperlink ref="G24"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66675</xdr:colOff>
                    <xdr:row>14</xdr:row>
                    <xdr:rowOff>66675</xdr:rowOff>
                  </from>
                  <to>
                    <xdr:col>25</xdr:col>
                    <xdr:colOff>1323975</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66675</xdr:colOff>
                    <xdr:row>15</xdr:row>
                    <xdr:rowOff>66675</xdr:rowOff>
                  </from>
                  <to>
                    <xdr:col>25</xdr:col>
                    <xdr:colOff>1323975</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66675</xdr:colOff>
                    <xdr:row>16</xdr:row>
                    <xdr:rowOff>66675</xdr:rowOff>
                  </from>
                  <to>
                    <xdr:col>25</xdr:col>
                    <xdr:colOff>1323975</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66675</xdr:colOff>
                    <xdr:row>17</xdr:row>
                    <xdr:rowOff>66675</xdr:rowOff>
                  </from>
                  <to>
                    <xdr:col>25</xdr:col>
                    <xdr:colOff>1323975</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66675</xdr:colOff>
                    <xdr:row>18</xdr:row>
                    <xdr:rowOff>66675</xdr:rowOff>
                  </from>
                  <to>
                    <xdr:col>25</xdr:col>
                    <xdr:colOff>1323975</xdr:colOff>
                    <xdr:row>18</xdr:row>
                    <xdr:rowOff>266700</xdr:rowOff>
                  </to>
                </anchor>
              </controlPr>
            </control>
          </mc:Choice>
        </mc:AlternateContent>
        <mc:AlternateContent>
          <mc:Choice Requires="x14">
            <control xmlns:r="http://schemas.openxmlformats.org/officeDocument/2006/relationships" shapeId="31750" r:id="rId9" name="Button 6">
              <controlPr defaultSize="0" print="0" autoFill="0" autoPict="0" macro="[0]!opentextblock">
                <anchor moveWithCells="1" sizeWithCells="1">
                  <from>
                    <xdr:col>25</xdr:col>
                    <xdr:colOff>66675</xdr:colOff>
                    <xdr:row>19</xdr:row>
                    <xdr:rowOff>66675</xdr:rowOff>
                  </from>
                  <to>
                    <xdr:col>25</xdr:col>
                    <xdr:colOff>1323975</xdr:colOff>
                    <xdr:row>19</xdr:row>
                    <xdr:rowOff>266700</xdr:rowOff>
                  </to>
                </anchor>
              </controlPr>
            </control>
          </mc:Choice>
        </mc:AlternateContent>
        <mc:AlternateContent>
          <mc:Choice Requires="x14">
            <control xmlns:r="http://schemas.openxmlformats.org/officeDocument/2006/relationships" shapeId="31751" r:id="rId10" name="Button 7">
              <controlPr defaultSize="0" print="0" autoFill="0" autoPict="0" macro="[0]!opentextblock">
                <anchor moveWithCells="1" sizeWithCells="1">
                  <from>
                    <xdr:col>25</xdr:col>
                    <xdr:colOff>66675</xdr:colOff>
                    <xdr:row>20</xdr:row>
                    <xdr:rowOff>66675</xdr:rowOff>
                  </from>
                  <to>
                    <xdr:col>25</xdr:col>
                    <xdr:colOff>1323975</xdr:colOff>
                    <xdr:row>20</xdr:row>
                    <xdr:rowOff>266700</xdr:rowOff>
                  </to>
                </anchor>
              </controlPr>
            </control>
          </mc:Choice>
        </mc:AlternateContent>
        <mc:AlternateContent>
          <mc:Choice Requires="x14">
            <control xmlns:r="http://schemas.openxmlformats.org/officeDocument/2006/relationships" shapeId="31752" r:id="rId11" name="Button 8">
              <controlPr defaultSize="0" print="0" autoFill="0" autoPict="0" macro="[0]!opentextblock">
                <anchor moveWithCells="1" sizeWithCells="1">
                  <from>
                    <xdr:col>25</xdr:col>
                    <xdr:colOff>66675</xdr:colOff>
                    <xdr:row>21</xdr:row>
                    <xdr:rowOff>66675</xdr:rowOff>
                  </from>
                  <to>
                    <xdr:col>25</xdr:col>
                    <xdr:colOff>1323975</xdr:colOff>
                    <xdr:row>21</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4.9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4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topLeftCell="A1">
      <selection activeCell="B2" sqref="B1:B1048576"/>
    </sheetView>
  </sheetViews>
  <sheetFormatPr defaultColWidth="9.140625" defaultRowHeight="15"/>
  <sheetData>
    <row r="1" ht="15">
      <c r="E1">
        <v>13</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t="s">
        <v>735</v>
      </c>
    </row>
    <row r="13" ht="15">
      <c r="B13" s="375" t="s">
        <v>737</v>
      </c>
    </row>
    <row r="14" ht="15">
      <c r="B14" s="375"/>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E2:Y18"/>
  <sheetViews>
    <sheetView showGridLines="0" zoomScale="90" zoomScaleNormal="90" workbookViewId="0" topLeftCell="A6">
      <selection activeCell="K10" sqref="K10:K12"/>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1" ht="15" hidden="1"/>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ht="15" hidden="1"/>
    <row r="4" ht="15" hidden="1"/>
    <row r="5" ht="15" hidden="1"/>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 customHeight="1">
      <c r="E13" s="66" t="s">
        <v>154</v>
      </c>
      <c r="F13" s="56" t="s">
        <v>155</v>
      </c>
      <c r="G13" s="78">
        <f>+_xlfn.IFERROR(IF(COUNT('Shareholding Pattern'!H26),('Shareholding Pattern'!H26),""),"")</f>
        <v>3</v>
      </c>
      <c r="H13" s="78">
        <f>+_xlfn.IFERROR(IF(COUNT('Shareholding Pattern'!I26),('Shareholding Pattern'!I26),""),"")</f>
        <v>4620244</v>
      </c>
      <c r="I13" s="78" t="str">
        <f>+_xlfn.IFERROR(IF(COUNT('Shareholding Pattern'!J26),('Shareholding Pattern'!J26),""),"")</f>
        <v/>
      </c>
      <c r="J13" s="78" t="str">
        <f>+_xlfn.IFERROR(IF(COUNT('Shareholding Pattern'!K26),('Shareholding Pattern'!K26),""),"")</f>
        <v/>
      </c>
      <c r="K13" s="78">
        <f>+_xlfn.IFERROR(IF(COUNT('Shareholding Pattern'!L26),('Shareholding Pattern'!L26),""),"")</f>
        <v>4620244</v>
      </c>
      <c r="L13" s="188">
        <f>+_xlfn.IFERROR(IF(COUNT('Shareholding Pattern'!M26),('Shareholding Pattern'!M26),""),"")</f>
        <v>42.47</v>
      </c>
      <c r="M13" s="79">
        <f>+_xlfn.IFERROR(IF(COUNT('Shareholding Pattern'!N26),('Shareholding Pattern'!N26),""),"")</f>
        <v>4620244</v>
      </c>
      <c r="N13" s="141" t="str">
        <f>+_xlfn.IFERROR(IF(COUNT('Shareholding Pattern'!O26),('Shareholding Pattern'!O26),""),"")</f>
        <v/>
      </c>
      <c r="O13" s="141">
        <f>+_xlfn.IFERROR(IF(COUNT('Shareholding Pattern'!P26),('Shareholding Pattern'!P26),""),"")</f>
        <v>4620244</v>
      </c>
      <c r="P13" s="188">
        <f>+_xlfn.IFERROR(IF(COUNT('Shareholding Pattern'!Q26),('Shareholding Pattern'!Q26),""),"")</f>
        <v>42.47</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42.47</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4620244</v>
      </c>
    </row>
    <row r="14" spans="5:25" ht="20.1" customHeight="1">
      <c r="E14" s="66" t="s">
        <v>156</v>
      </c>
      <c r="F14" s="54" t="s">
        <v>157</v>
      </c>
      <c r="G14" s="78">
        <f>+_xlfn.IFERROR(IF(COUNT('Shareholding Pattern'!H50),('Shareholding Pattern'!H50),""),"")</f>
        <v>4988</v>
      </c>
      <c r="H14" s="78">
        <f>+_xlfn.IFERROR(IF(COUNT('Shareholding Pattern'!I50),('Shareholding Pattern'!I50),""),"")</f>
        <v>6258504</v>
      </c>
      <c r="I14" s="78" t="str">
        <f>+_xlfn.IFERROR(IF(COUNT('Shareholding Pattern'!J50),('Shareholding Pattern'!J50),""),"")</f>
        <v/>
      </c>
      <c r="J14" s="78" t="str">
        <f>+_xlfn.IFERROR(IF(COUNT('Shareholding Pattern'!K50),('Shareholding Pattern'!K50),""),"")</f>
        <v/>
      </c>
      <c r="K14" s="78">
        <f>+_xlfn.IFERROR(IF(COUNT('Shareholding Pattern'!L50),('Shareholding Pattern'!L50),""),"")</f>
        <v>6258504</v>
      </c>
      <c r="L14" s="188">
        <f>+_xlfn.IFERROR(IF(COUNT('Shareholding Pattern'!M50),('Shareholding Pattern'!M50),""),"")</f>
        <v>57.53</v>
      </c>
      <c r="M14" s="286">
        <f>+_xlfn.IFERROR(IF(COUNT('Shareholding Pattern'!N50),('Shareholding Pattern'!N50),""),"")</f>
        <v>6258504</v>
      </c>
      <c r="N14" s="141" t="str">
        <f>+_xlfn.IFERROR(IF(COUNT('Shareholding Pattern'!O50),('Shareholding Pattern'!O50),""),"")</f>
        <v/>
      </c>
      <c r="O14" s="141">
        <f>+_xlfn.IFERROR(IF(COUNT('Shareholding Pattern'!P50),('Shareholding Pattern'!P50),""),"")</f>
        <v>6258504</v>
      </c>
      <c r="P14" s="188">
        <f>+_xlfn.IFERROR(IF(COUNT('Shareholding Pattern'!Q50),('Shareholding Pattern'!Q50),""),"")</f>
        <v>57.53</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57.53</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5237056</v>
      </c>
    </row>
    <row r="15" spans="5:25" ht="20.1"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75">
      <c r="E18" s="57"/>
      <c r="F18" s="69" t="s">
        <v>19</v>
      </c>
      <c r="G18" s="80">
        <f>+_xlfn.IFERROR(IF(COUNT('Shareholding Pattern'!H58),('Shareholding Pattern'!H58),""),"")</f>
        <v>4991</v>
      </c>
      <c r="H18" s="80">
        <f>+_xlfn.IFERROR(IF(COUNT('Shareholding Pattern'!I58),('Shareholding Pattern'!I58),""),"")</f>
        <v>10878748</v>
      </c>
      <c r="I18" s="80" t="str">
        <f>+_xlfn.IFERROR(IF(COUNT('Shareholding Pattern'!J58),('Shareholding Pattern'!J58),""),"")</f>
        <v/>
      </c>
      <c r="J18" s="80" t="str">
        <f>+_xlfn.IFERROR(IF(COUNT('Shareholding Pattern'!K58),('Shareholding Pattern'!K58),""),"")</f>
        <v/>
      </c>
      <c r="K18" s="80">
        <f>+_xlfn.IFERROR(IF(COUNT('Shareholding Pattern'!L58),('Shareholding Pattern'!L58),""),"")</f>
        <v>10878748</v>
      </c>
      <c r="L18" s="293">
        <f>+_xlfn.IFERROR(IF(COUNT('Shareholding Pattern'!M58),('Shareholding Pattern'!M58),""),"")</f>
        <v>100</v>
      </c>
      <c r="M18" s="285">
        <f>+_xlfn.IFERROR(IF(COUNT('Shareholding Pattern'!N58),('Shareholding Pattern'!N58),""),"")</f>
        <v>10878748</v>
      </c>
      <c r="N18" s="372" t="str">
        <f>+_xlfn.IFERROR(IF(COUNT('Shareholding Pattern'!O58),('Shareholding Pattern'!O58),""),"")</f>
        <v/>
      </c>
      <c r="O18" s="372">
        <f>+_xlfn.IFERROR(IF(COUNT('Shareholding Pattern'!P58),('Shareholding Pattern'!P58),""),"")</f>
        <v>10878748</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9857300</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31" t="s">
        <v>513</v>
      </c>
      <c r="B1" s="331" t="s">
        <v>251</v>
      </c>
      <c r="C1" s="331" t="s">
        <v>514</v>
      </c>
      <c r="D1" s="331" t="s">
        <v>252</v>
      </c>
      <c r="E1" s="331" t="s">
        <v>610</v>
      </c>
    </row>
    <row r="2" spans="1:5" ht="18.7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7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7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7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7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7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7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7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7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7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E2:BF62"/>
  <sheetViews>
    <sheetView showGridLines="0" tabSelected="1" zoomScale="90" zoomScaleNormal="90" workbookViewId="0" topLeftCell="D7">
      <pane xSplit="2" ySplit="6" topLeftCell="F1048576" activePane="bottomRight" state="frozen"/>
      <selection pane="topLeft" activeCell="D7" sqref="D7"/>
      <selection pane="topRight" activeCell="F7" sqref="F7"/>
      <selection pane="bottomLeft" activeCell="D13" sqref="D13"/>
      <selection pane="bottomRight" activeCell="N59" sqref="N59:O59"/>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1" ht="15" hidden="1"/>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ht="15" hidden="1"/>
    <row r="4" ht="15" hidden="1"/>
    <row r="5" ht="15" hidden="1"/>
    <row r="6" ht="15" hidden="1"/>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 customHeight="1">
      <c r="E14" s="108" t="s">
        <v>26</v>
      </c>
      <c r="F14" s="242" t="s">
        <v>27</v>
      </c>
      <c r="G14" s="239"/>
      <c r="H14" s="190">
        <f>_xlfn.IFERROR(IF(COUNT(IndHUF!$AD$13),IF(IndHUF!$AD$13=0,"0",IndHUF!$AD$13),""),"")</f>
        <v>3</v>
      </c>
      <c r="I14" s="353">
        <f>+IF(COUNT(IndHUF!H20),IndHUF!H20,"")</f>
        <v>4620244</v>
      </c>
      <c r="J14" s="353" t="str">
        <f>+IF(COUNT(IndHUF!I20),IndHUF!I20,"")</f>
        <v/>
      </c>
      <c r="K14" s="132" t="str">
        <f>+IF(COUNT(IndHUF!J20),IndHUF!J20,"")</f>
        <v/>
      </c>
      <c r="L14" s="132">
        <f>+IF(COUNT(IndHUF!K20),IndHUF!K20,"")</f>
        <v>4620244</v>
      </c>
      <c r="M14" s="172">
        <f>+_xlfn.IFERROR(IF(COUNT(L14),ROUND(L14/'Shareholding Pattern'!$L$57*100,2),""),0)</f>
        <v>42.47</v>
      </c>
      <c r="N14" s="189">
        <f>+IF(COUNT(+IndHUF!M20),SUM(+IndHUF!M20),"")</f>
        <v>4620244</v>
      </c>
      <c r="O14" s="189" t="str">
        <f>+IF(COUNT(+IndHUF!N20),SUM(+IndHUF!N20),"")</f>
        <v/>
      </c>
      <c r="P14" s="353">
        <f>+IF(COUNT(IndHUF!O20),IndHUF!O20,"")</f>
        <v>4620244</v>
      </c>
      <c r="Q14" s="172">
        <f>+IF(COUNT(IndHUF!P20),IndHUF!P20,"")</f>
        <v>42.47</v>
      </c>
      <c r="R14" s="353" t="str">
        <f>+IF(COUNT(IndHUF!Q20),IndHUF!Q20,"")</f>
        <v/>
      </c>
      <c r="S14" s="353" t="str">
        <f>+IF(COUNT(IndHUF!R20),IndHUF!R20,"")</f>
        <v/>
      </c>
      <c r="T14" s="353" t="str">
        <f>+IF(COUNT(IndHUF!S20),IndHUF!S20,"")</f>
        <v/>
      </c>
      <c r="U14" s="133">
        <f>+_xlfn.IFERROR(IF(COUNT(L14,T14),ROUND(SUM(L14,T14)/SUM('Shareholding Pattern'!$L$57,'Shareholding Pattern'!$T$57)*100,2),""),0)</f>
        <v>42.47</v>
      </c>
      <c r="V14" s="210" t="str">
        <f>+IF(COUNT(IndHUF!U20),IndHUF!U20,"")</f>
        <v/>
      </c>
      <c r="W14" s="185" t="str">
        <f>+_xlfn.IFERROR(IF(COUNT(V14),ROUND(SUM(V14)/SUM(L14)*100,2),""),0)</f>
        <v/>
      </c>
      <c r="X14" s="210" t="str">
        <f>+IF(COUNT(IndHUF!W20),IndHUF!W20,"")</f>
        <v/>
      </c>
      <c r="Y14" s="133" t="str">
        <f>+_xlfn.IFERROR(IF(COUNT(X14),ROUND(SUM(X14)/SUM(L14)*100,2),""),0)</f>
        <v/>
      </c>
      <c r="Z14" s="353">
        <f>+IF(COUNT(IndHUF!Y20),IndHUF!Y20,"")</f>
        <v>4620244</v>
      </c>
      <c r="AA14" s="101"/>
      <c r="AR14" t="s">
        <v>184</v>
      </c>
      <c r="AX14" t="s">
        <v>218</v>
      </c>
      <c r="AZ14" t="s">
        <v>387</v>
      </c>
      <c r="BF14" t="s">
        <v>328</v>
      </c>
    </row>
    <row r="15" spans="5:58" ht="20.1"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 customHeight="1">
      <c r="E18" s="479" t="s">
        <v>35</v>
      </c>
      <c r="F18" s="479"/>
      <c r="G18" s="479"/>
      <c r="H18" s="64">
        <f>+_xlfn.IFERROR(IF(COUNT(H14:H17),ROUND(SUM(H14:H17),0),""),"")</f>
        <v>3</v>
      </c>
      <c r="I18" s="64">
        <f aca="true" t="shared" si="2" ref="I18:Z18">+_xlfn.IFERROR(IF(COUNT(I14:I17),ROUND(SUM(I14:I17),0),""),"")</f>
        <v>4620244</v>
      </c>
      <c r="J18" s="64" t="str">
        <f t="shared" si="2"/>
        <v/>
      </c>
      <c r="K18" s="4" t="str">
        <f t="shared" si="2"/>
        <v/>
      </c>
      <c r="L18" s="64">
        <f t="shared" si="2"/>
        <v>4620244</v>
      </c>
      <c r="M18" s="174">
        <f>+_xlfn.IFERROR(IF(COUNT(L18),ROUND(L18/'Shareholding Pattern'!$L$57*100,2),""),0)</f>
        <v>42.47</v>
      </c>
      <c r="N18" s="141">
        <f t="shared" si="2"/>
        <v>4620244</v>
      </c>
      <c r="O18" s="141" t="str">
        <f t="shared" si="2"/>
        <v/>
      </c>
      <c r="P18" s="64">
        <f t="shared" si="2"/>
        <v>4620244</v>
      </c>
      <c r="Q18" s="182">
        <f>_xlfn.IFERROR(IF(COUNT(P18),ROUND(P18/$P$58*100,2),""),0)</f>
        <v>42.47</v>
      </c>
      <c r="R18" s="64" t="str">
        <f t="shared" si="2"/>
        <v/>
      </c>
      <c r="S18" s="64" t="str">
        <f t="shared" si="2"/>
        <v/>
      </c>
      <c r="T18" s="64" t="str">
        <f t="shared" si="2"/>
        <v/>
      </c>
      <c r="U18" s="136">
        <f>+_xlfn.IFERROR(IF(COUNT(L18,T18),ROUND(SUM(L18,T18)/SUM('Shareholding Pattern'!$L$57,'Shareholding Pattern'!$T$57)*100,2),""),0)</f>
        <v>42.47</v>
      </c>
      <c r="V18" s="64" t="str">
        <f t="shared" si="2"/>
        <v/>
      </c>
      <c r="W18" s="186" t="str">
        <f>+_xlfn.IFERROR(IF(COUNT(V18),ROUND(SUM(V18)/SUM(L18)*100,2),""),0)</f>
        <v/>
      </c>
      <c r="X18" s="64" t="str">
        <f t="shared" si="2"/>
        <v/>
      </c>
      <c r="Y18" s="137" t="str">
        <f>+_xlfn.IFERROR(IF(COUNT(X18),ROUND(SUM(X18)/SUM(L18)*100,2),""),0)</f>
        <v/>
      </c>
      <c r="Z18" s="64">
        <f t="shared" si="2"/>
        <v>4620244</v>
      </c>
      <c r="AA18" s="101"/>
      <c r="AR18" t="s">
        <v>188</v>
      </c>
      <c r="AX18" t="s">
        <v>333</v>
      </c>
      <c r="AZ18" t="s">
        <v>228</v>
      </c>
      <c r="BF18" t="s">
        <v>354</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3</v>
      </c>
      <c r="I26" s="159">
        <f t="shared" si="6"/>
        <v>4620244</v>
      </c>
      <c r="J26" s="159" t="str">
        <f t="shared" si="6"/>
        <v/>
      </c>
      <c r="K26" s="157" t="str">
        <f t="shared" si="6"/>
        <v/>
      </c>
      <c r="L26" s="159">
        <f t="shared" si="6"/>
        <v>4620244</v>
      </c>
      <c r="M26" s="174">
        <f>+_xlfn.IFERROR(IF(COUNT(L26),ROUND(L26/'Shareholding Pattern'!$L$57*100,2),""),0)</f>
        <v>42.47</v>
      </c>
      <c r="N26" s="158">
        <f t="shared" si="6"/>
        <v>4620244</v>
      </c>
      <c r="O26" s="158" t="str">
        <f t="shared" si="6"/>
        <v/>
      </c>
      <c r="P26" s="159">
        <f t="shared" si="6"/>
        <v>4620244</v>
      </c>
      <c r="Q26" s="182">
        <f>_xlfn.IFERROR(IF(COUNT(P26),ROUND(P26/$P$58*100,2),""),0)</f>
        <v>42.47</v>
      </c>
      <c r="R26" s="355" t="str">
        <f t="shared" si="6"/>
        <v/>
      </c>
      <c r="S26" s="355" t="str">
        <f t="shared" si="6"/>
        <v/>
      </c>
      <c r="T26" s="159" t="str">
        <f t="shared" si="6"/>
        <v/>
      </c>
      <c r="U26" s="136">
        <f>+_xlfn.IFERROR(IF(COUNT(L26,T26),ROUND(SUM(L26,T26)/SUM('Shareholding Pattern'!$L$57,'Shareholding Pattern'!$T$57)*100,2),""),0)</f>
        <v>42.47</v>
      </c>
      <c r="V26" s="159" t="str">
        <f t="shared" si="6"/>
        <v/>
      </c>
      <c r="W26" s="186" t="str">
        <f>+_xlfn.IFERROR(IF(COUNT(V26),ROUND(SUM(V26)/SUM(L26)*100,2),""),0)</f>
        <v/>
      </c>
      <c r="X26" s="159" t="str">
        <f t="shared" si="6"/>
        <v/>
      </c>
      <c r="Y26" s="137" t="str">
        <f t="shared" si="4"/>
        <v/>
      </c>
      <c r="Z26" s="159">
        <f t="shared" si="6"/>
        <v>4620244</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 customHeight="1">
      <c r="E30" s="109" t="s">
        <v>26</v>
      </c>
      <c r="F30" s="253" t="s">
        <v>46</v>
      </c>
      <c r="H30" s="295"/>
      <c r="I30" s="295"/>
      <c r="J30" s="295"/>
      <c r="K30" s="131"/>
      <c r="L30" s="215" t="str">
        <f>+_xlfn.IFERROR(IF(COUNT(I30:K30),ROUND(SUM(I30:K30),0),""),"")</f>
        <v/>
      </c>
      <c r="M30" s="216" t="str">
        <f>+_xlfn.IFERROR(IF(COUNT(L30),ROUND(L30/'Shareholding Pattern'!$L$57*100,2),""),"")</f>
        <v/>
      </c>
      <c r="N30" s="323" t="str">
        <f aca="true" t="shared" si="7" ref="N30">IF(I30="","",I30)</f>
        <v/>
      </c>
      <c r="O30" s="131"/>
      <c r="P30" s="191" t="str">
        <f>+_xlfn.IFERROR(IF(COUNT(N30:O30),ROUND(SUM(N30:O30),0),""),"")</f>
        <v/>
      </c>
      <c r="Q30" s="181" t="str">
        <f>+_xlfn.IFERROR(IF(COUNT(P30),ROUND(P30/'Shareholding Pattern'!$P$58*100,2),""),"")</f>
        <v/>
      </c>
      <c r="R30" s="295"/>
      <c r="S30" s="295"/>
      <c r="T30" s="191" t="str">
        <f>+_xlfn.IFERROR(IF(COUNT(R30:S30),ROUND(SUM(R30:S30),0),""),"")</f>
        <v/>
      </c>
      <c r="U30" s="217" t="str">
        <f>+_xlfn.IFERROR(IF(COUNT(L30,T30),ROUND(SUM(L30,T30)/SUM('Shareholding Pattern'!$L$57,'Shareholding Pattern'!$T$57)*100,2),""),"")</f>
        <v/>
      </c>
      <c r="V30" s="131"/>
      <c r="W30" s="185" t="str">
        <f aca="true" t="shared" si="8" ref="W30:W41">+_xlfn.IFERROR(IF(COUNT(V30),ROUND(SUM(V30)/SUM(L30)*100,2),""),0)</f>
        <v/>
      </c>
      <c r="X30" s="512"/>
      <c r="Y30" s="513"/>
      <c r="Z30" s="295"/>
      <c r="AR30" t="s">
        <v>310</v>
      </c>
      <c r="AX30" t="s">
        <v>342</v>
      </c>
      <c r="AZ30" t="s">
        <v>240</v>
      </c>
      <c r="BF30" t="s">
        <v>363</v>
      </c>
    </row>
    <row r="31" spans="5:58" ht="20.1"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 customHeight="1">
      <c r="E39" s="479" t="s">
        <v>57</v>
      </c>
      <c r="F39" s="479"/>
      <c r="G39" s="479"/>
      <c r="H39" s="64" t="str">
        <f aca="true" t="shared" si="13" ref="H39:Z39">+_xlfn.IFERROR(IF(COUNT(H30:H38),ROUND(SUM(H30:H38),0),""),"")</f>
        <v/>
      </c>
      <c r="I39" s="64" t="str">
        <f t="shared" si="13"/>
        <v/>
      </c>
      <c r="J39" s="64" t="str">
        <f t="shared" si="13"/>
        <v/>
      </c>
      <c r="K39" s="64" t="str">
        <f t="shared" si="13"/>
        <v/>
      </c>
      <c r="L39" s="64" t="str">
        <f t="shared" si="9"/>
        <v/>
      </c>
      <c r="M39" s="175" t="str">
        <f>+_xlfn.IFERROR(IF(COUNT(L39),ROUND(L39/'Shareholding Pattern'!$L$57*100,2),""),"")</f>
        <v/>
      </c>
      <c r="N39" s="175" t="str">
        <f t="shared" si="13"/>
        <v/>
      </c>
      <c r="O39" s="175" t="str">
        <f t="shared" si="13"/>
        <v/>
      </c>
      <c r="P39" s="64" t="str">
        <f t="shared" si="13"/>
        <v/>
      </c>
      <c r="Q39" s="182" t="str">
        <f>+_xlfn.IFERROR(IF(COUNT(P39),ROUND(P39/'Shareholding Pattern'!$P$58*100,2),""),"")</f>
        <v/>
      </c>
      <c r="R39" s="64" t="str">
        <f t="shared" si="13"/>
        <v/>
      </c>
      <c r="S39" s="64" t="str">
        <f t="shared" si="13"/>
        <v/>
      </c>
      <c r="T39" s="64" t="str">
        <f t="shared" si="13"/>
        <v/>
      </c>
      <c r="U39" s="160" t="str">
        <f>+_xlfn.IFERROR(IF(COUNT(L39,T39),ROUND(SUM(L39,T39)/SUM('Shareholding Pattern'!$L$57,'Shareholding Pattern'!$T$57)*100,2),""),"")</f>
        <v/>
      </c>
      <c r="V39" s="64" t="str">
        <f t="shared" si="13"/>
        <v/>
      </c>
      <c r="W39" s="187" t="str">
        <f t="shared" si="8"/>
        <v/>
      </c>
      <c r="X39" s="514"/>
      <c r="Y39" s="515"/>
      <c r="Z39" s="64" t="str">
        <f t="shared" si="13"/>
        <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4791</v>
      </c>
      <c r="I43" s="295">
        <v>3791749</v>
      </c>
      <c r="J43" s="295"/>
      <c r="K43" s="295"/>
      <c r="L43" s="225">
        <f>+_xlfn.IFERROR(IF(COUNT(I43:K43),ROUND(SUM(I43:K43),0),""),"")</f>
        <v>3791749</v>
      </c>
      <c r="M43" s="226">
        <f>+_xlfn.IFERROR(IF(COUNT(L43),ROUND(L43/'Shareholding Pattern'!$L$57*100,2),""),"")</f>
        <v>34.85</v>
      </c>
      <c r="N43" s="295">
        <v>3791749</v>
      </c>
      <c r="O43" s="295"/>
      <c r="P43" s="225">
        <f aca="true" t="shared" si="18" ref="P43">+_xlfn.IFERROR(IF(COUNT(N43:O43),ROUND(SUM(N43:O43),0),""),"")</f>
        <v>3791749</v>
      </c>
      <c r="Q43" s="179">
        <f>+_xlfn.IFERROR(IF(COUNT(P43),ROUND(P43/'Shareholding Pattern'!$P$58*100,2),""),"")</f>
        <v>34.85</v>
      </c>
      <c r="R43" s="295"/>
      <c r="S43" s="295"/>
      <c r="T43" s="225" t="str">
        <f>+_xlfn.IFERROR(IF(COUNT(R43:S43),ROUND(SUM(R43:S43),0),""),"")</f>
        <v/>
      </c>
      <c r="U43" s="228">
        <f>+_xlfn.IFERROR(IF(COUNT(L43,T43),ROUND(SUM(L43,T43)/SUM('Shareholding Pattern'!$L$57,'Shareholding Pattern'!$T$57)*100,2),""),"")</f>
        <v>34.85</v>
      </c>
      <c r="V43" s="295"/>
      <c r="W43" s="185" t="str">
        <f aca="true" t="shared" si="19" ref="W43:W50">+_xlfn.IFERROR(IF(COUNT(V43),ROUND(SUM(V43)/SUM(L43)*100,2),""),0)</f>
        <v/>
      </c>
      <c r="X43" s="514"/>
      <c r="Y43" s="515"/>
      <c r="Z43" s="295">
        <v>3741641</v>
      </c>
      <c r="AR43" t="s">
        <v>206</v>
      </c>
    </row>
    <row r="44" spans="5:44" ht="43.5" customHeight="1">
      <c r="E44" s="148" t="s">
        <v>77</v>
      </c>
      <c r="F44" s="249" t="s">
        <v>66</v>
      </c>
      <c r="H44" s="295">
        <v>3</v>
      </c>
      <c r="I44" s="295">
        <v>1046775</v>
      </c>
      <c r="J44" s="295"/>
      <c r="K44" s="295"/>
      <c r="L44" s="225">
        <f aca="true" t="shared" si="20" ref="L44:L50">+_xlfn.IFERROR(IF(COUNT(I44:K44),ROUND(SUM(I44:K44),0),""),"")</f>
        <v>1046775</v>
      </c>
      <c r="M44" s="226">
        <f>+_xlfn.IFERROR(IF(COUNT(L44),ROUND(L44/'Shareholding Pattern'!$L$57*100,2),""),"")</f>
        <v>9.62</v>
      </c>
      <c r="N44" s="295">
        <v>1046775</v>
      </c>
      <c r="O44" s="295"/>
      <c r="P44" s="225">
        <f aca="true" t="shared" si="21" ref="P44:P48">+_xlfn.IFERROR(IF(COUNT(N44:O44),ROUND(SUM(N44:O44),0),""),"")</f>
        <v>1046775</v>
      </c>
      <c r="Q44" s="179">
        <f>+_xlfn.IFERROR(IF(COUNT(P44),ROUND(P44/'Shareholding Pattern'!$P$58*100,2),""),"")</f>
        <v>9.62</v>
      </c>
      <c r="R44" s="295"/>
      <c r="S44" s="295"/>
      <c r="T44" s="225" t="str">
        <f aca="true" t="shared" si="22" ref="T44:T50">+_xlfn.IFERROR(IF(COUNT(R44:S44),ROUND(SUM(R44:S44),0),""),"")</f>
        <v/>
      </c>
      <c r="U44" s="228">
        <f>+_xlfn.IFERROR(IF(COUNT(L44,T44),ROUND(SUM(L44,T44)/SUM('Shareholding Pattern'!$L$57,'Shareholding Pattern'!$T$57)*100,2),""),"")</f>
        <v>9.62</v>
      </c>
      <c r="V44" s="295"/>
      <c r="W44" s="185" t="str">
        <f t="shared" si="19"/>
        <v/>
      </c>
      <c r="X44" s="514"/>
      <c r="Y44" s="515"/>
      <c r="Z44" s="295">
        <v>1046775</v>
      </c>
      <c r="AR44" t="s">
        <v>207</v>
      </c>
    </row>
    <row r="45" spans="5:44" ht="20.1"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 customHeight="1">
      <c r="E48" s="166" t="s">
        <v>42</v>
      </c>
      <c r="F48" s="252" t="s">
        <v>33</v>
      </c>
      <c r="H48" s="295">
        <v>194</v>
      </c>
      <c r="I48" s="295">
        <v>1419980</v>
      </c>
      <c r="J48" s="295"/>
      <c r="K48" s="295"/>
      <c r="L48" s="229">
        <f t="shared" si="20"/>
        <v>1419980</v>
      </c>
      <c r="M48" s="230">
        <f>+_xlfn.IFERROR(IF(COUNT(L48),ROUND(L48/'Shareholding Pattern'!$L$57*100,2),""),"")</f>
        <v>13.05</v>
      </c>
      <c r="N48" s="295">
        <v>1419980</v>
      </c>
      <c r="O48" s="295"/>
      <c r="P48" s="229">
        <f t="shared" si="21"/>
        <v>1419980</v>
      </c>
      <c r="Q48" s="231">
        <f>+_xlfn.IFERROR(IF(COUNT(P48),ROUND(P48/'Shareholding Pattern'!$P$58*100,2),""),"")</f>
        <v>13.05</v>
      </c>
      <c r="R48" s="295"/>
      <c r="S48" s="295"/>
      <c r="T48" s="229" t="str">
        <f t="shared" si="22"/>
        <v/>
      </c>
      <c r="U48" s="232">
        <f>+_xlfn.IFERROR(IF(COUNT(L48,T48),ROUND(SUM(L48,T48)/SUM('Shareholding Pattern'!$L$57,'Shareholding Pattern'!$T$57)*100,2),""),"")</f>
        <v>13.05</v>
      </c>
      <c r="V48" s="295"/>
      <c r="W48" s="233" t="str">
        <f t="shared" si="19"/>
        <v/>
      </c>
      <c r="X48" s="514"/>
      <c r="Y48" s="515"/>
      <c r="Z48" s="295">
        <v>448640</v>
      </c>
      <c r="AR48" t="s">
        <v>211</v>
      </c>
    </row>
    <row r="49" spans="5:44" ht="20.1" customHeight="1">
      <c r="E49" s="479" t="s">
        <v>70</v>
      </c>
      <c r="F49" s="479"/>
      <c r="G49" s="479"/>
      <c r="H49" s="193">
        <f>+_xlfn.IFERROR(IF(COUNT(H43:H48),ROUND(SUM(H43:H48),0),""),"")</f>
        <v>4988</v>
      </c>
      <c r="I49" s="193">
        <f aca="true" t="shared" si="23" ref="I49:V49">+_xlfn.IFERROR(IF(COUNT(I43:I48),ROUND(SUM(I43:I48),0),""),"")</f>
        <v>6258504</v>
      </c>
      <c r="J49" s="193" t="str">
        <f t="shared" si="23"/>
        <v/>
      </c>
      <c r="K49" s="168" t="str">
        <f t="shared" si="23"/>
        <v/>
      </c>
      <c r="L49" s="192">
        <f t="shared" si="20"/>
        <v>6258504</v>
      </c>
      <c r="M49" s="176">
        <f>+_xlfn.IFERROR(IF(COUNT(L49),ROUND(L49/'Shareholding Pattern'!$L$57*100,2),""),"")</f>
        <v>57.53</v>
      </c>
      <c r="N49" s="169">
        <f t="shared" si="23"/>
        <v>6258504</v>
      </c>
      <c r="O49" s="169" t="str">
        <f t="shared" si="23"/>
        <v/>
      </c>
      <c r="P49" s="192">
        <f aca="true" t="shared" si="24" ref="P49">+_xlfn.IFERROR(IF(COUNT(N49:O49),ROUND(SUM(N49:O49),0),""),"")</f>
        <v>6258504</v>
      </c>
      <c r="Q49" s="180">
        <f>+_xlfn.IFERROR(IF(COUNT(P49),ROUND(P49/'Shareholding Pattern'!$P$58*100,2),""),"")</f>
        <v>57.53</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57.53</v>
      </c>
      <c r="V49" s="169" t="str">
        <f t="shared" si="23"/>
        <v/>
      </c>
      <c r="W49" s="186" t="str">
        <f t="shared" si="19"/>
        <v/>
      </c>
      <c r="X49" s="514"/>
      <c r="Y49" s="515"/>
      <c r="Z49" s="193">
        <f aca="true" t="shared" si="26" ref="Z49">+_xlfn.IFERROR(IF(COUNT(Z43:Z48),ROUND(SUM(Z43:Z48),0),""),"")</f>
        <v>5237056</v>
      </c>
      <c r="AR49" t="s">
        <v>212</v>
      </c>
    </row>
    <row r="50" spans="5:44" ht="20.1" customHeight="1">
      <c r="E50" s="480" t="s">
        <v>106</v>
      </c>
      <c r="F50" s="480"/>
      <c r="G50" s="480"/>
      <c r="H50" s="193">
        <f>+_xlfn.IFERROR(IF(COUNT(H39,H41,H49),ROUND(SUM(H39,H41,H49),0),""),"")</f>
        <v>4988</v>
      </c>
      <c r="I50" s="193">
        <f aca="true" t="shared" si="27" ref="I50:V50">+_xlfn.IFERROR(IF(COUNT(I39,I41,I49),ROUND(SUM(I39,I41,I49),0),""),"")</f>
        <v>6258504</v>
      </c>
      <c r="J50" s="193" t="str">
        <f t="shared" si="27"/>
        <v/>
      </c>
      <c r="K50" s="193" t="str">
        <f t="shared" si="27"/>
        <v/>
      </c>
      <c r="L50" s="192">
        <f t="shared" si="20"/>
        <v>6258504</v>
      </c>
      <c r="M50" s="176">
        <f>+_xlfn.IFERROR(IF(COUNT(L50),ROUND(L50/'Shareholding Pattern'!$L$57*100,2),""),"")</f>
        <v>57.53</v>
      </c>
      <c r="N50" s="169">
        <f t="shared" si="27"/>
        <v>6258504</v>
      </c>
      <c r="O50" s="169" t="str">
        <f t="shared" si="27"/>
        <v/>
      </c>
      <c r="P50" s="193">
        <f t="shared" si="27"/>
        <v>6258504</v>
      </c>
      <c r="Q50" s="180">
        <f>+_xlfn.IFERROR(IF(COUNT(P50),ROUND(P50/'Shareholding Pattern'!$P$58*100,2),""),"")</f>
        <v>57.53</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57.53</v>
      </c>
      <c r="V50" s="169" t="str">
        <f t="shared" si="27"/>
        <v/>
      </c>
      <c r="W50" s="186" t="str">
        <f t="shared" si="19"/>
        <v/>
      </c>
      <c r="X50" s="516"/>
      <c r="Y50" s="517"/>
      <c r="Z50" s="193">
        <f aca="true" t="shared" si="28" ref="Z50">+_xlfn.IFERROR(IF(COUNT(Z39,Z41,Z49),ROUND(SUM(Z39,Z41,Z49),0),""),"")</f>
        <v>5237056</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4991</v>
      </c>
      <c r="I57" s="150">
        <f t="shared" si="31"/>
        <v>10878748</v>
      </c>
      <c r="J57" s="150" t="str">
        <f t="shared" si="31"/>
        <v/>
      </c>
      <c r="K57" s="150" t="str">
        <f t="shared" si="31"/>
        <v/>
      </c>
      <c r="L57" s="150">
        <f t="shared" si="31"/>
        <v>10878748</v>
      </c>
      <c r="M57" s="178">
        <f>+_xlfn.IFERROR(IF(COUNT(L57),ROUND(L57/'Shareholding Pattern'!$L$57*100,2),""),0)</f>
        <v>100</v>
      </c>
      <c r="N57" s="154">
        <f t="shared" si="31"/>
        <v>10878748</v>
      </c>
      <c r="O57" s="154" t="str">
        <f t="shared" si="31"/>
        <v/>
      </c>
      <c r="P57" s="150">
        <f t="shared" si="31"/>
        <v>10878748</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9857300</v>
      </c>
    </row>
    <row r="58" spans="5:44" ht="22.5" customHeight="1">
      <c r="E58" s="507" t="s">
        <v>75</v>
      </c>
      <c r="F58" s="507"/>
      <c r="G58" s="507"/>
      <c r="H58" s="150">
        <f aca="true" t="shared" si="32" ref="H58:Z58">+_xlfn.IFERROR(IF(COUNT(H26,H50,H56),ROUND(SUM(H26,H50,H56),0),""),"")</f>
        <v>4991</v>
      </c>
      <c r="I58" s="150">
        <f t="shared" si="32"/>
        <v>10878748</v>
      </c>
      <c r="J58" s="150" t="str">
        <f t="shared" si="32"/>
        <v/>
      </c>
      <c r="K58" s="150" t="str">
        <f t="shared" si="32"/>
        <v/>
      </c>
      <c r="L58" s="150">
        <f t="shared" si="32"/>
        <v>10878748</v>
      </c>
      <c r="M58" s="291">
        <f>+_xlfn.IFERROR(IF(COUNT(L57),ROUND(L57/'Shareholding Pattern'!$L$57*100,2),""),"")</f>
        <v>100</v>
      </c>
      <c r="N58" s="154">
        <f t="shared" si="32"/>
        <v>10878748</v>
      </c>
      <c r="O58" s="154" t="str">
        <f t="shared" si="32"/>
        <v/>
      </c>
      <c r="P58" s="150">
        <f t="shared" si="32"/>
        <v>10878748</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9857300</v>
      </c>
      <c r="AR58" t="s">
        <v>217</v>
      </c>
    </row>
    <row r="59" spans="5:26" ht="35.1" customHeight="1">
      <c r="E59" s="470" t="s">
        <v>183</v>
      </c>
      <c r="F59" s="471"/>
      <c r="G59" s="471"/>
      <c r="H59" s="471"/>
      <c r="I59" s="471"/>
      <c r="J59" s="471"/>
      <c r="K59" s="471"/>
      <c r="L59" s="471"/>
      <c r="M59" s="472"/>
      <c r="N59" s="475">
        <v>13</v>
      </c>
      <c r="O59" s="474"/>
      <c r="P59" s="362"/>
      <c r="Q59" s="263"/>
      <c r="R59" s="359"/>
      <c r="S59" s="359"/>
      <c r="T59" s="359"/>
      <c r="U59" s="263"/>
      <c r="V59" s="263"/>
      <c r="W59" s="263"/>
      <c r="X59" s="468"/>
      <c r="Y59" s="468"/>
      <c r="Z59" s="469"/>
    </row>
    <row r="60" spans="5:26" ht="35.1"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E1:AS20"/>
  <sheetViews>
    <sheetView showGridLines="0" zoomScale="85" zoomScaleNormal="85" workbookViewId="0" topLeftCell="D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4</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IF(COUNT(H19:$Y$15004)=0,"",SUM(AC1:AC65536))</f>
        <v>3</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56" t="s">
        <v>714</v>
      </c>
      <c r="G15" s="557" t="s">
        <v>715</v>
      </c>
      <c r="H15" s="47">
        <v>1438054</v>
      </c>
      <c r="I15" s="47"/>
      <c r="J15" s="47"/>
      <c r="K15" s="555">
        <f>+_xlfn.IFERROR(IF(COUNT(H15:J15),ROUND(SUM(H15:J15),0),""),"")</f>
        <v>1438054</v>
      </c>
      <c r="L15" s="51">
        <f>+_xlfn.IFERROR(IF(COUNT(K15),ROUND(K15/'Shareholding Pattern'!$L$57*100,2),""),0)</f>
        <v>13.22</v>
      </c>
      <c r="M15" s="206">
        <f>IF(H15="","",H15)</f>
        <v>1438054</v>
      </c>
      <c r="N15" s="206"/>
      <c r="O15" s="284">
        <f>+_xlfn.IFERROR(IF(COUNT(M15:N15),ROUND(SUM(M15,N15),2),""),"")</f>
        <v>1438054</v>
      </c>
      <c r="P15" s="51">
        <f>+_xlfn.IFERROR(IF(COUNT(O15),ROUND(O15/('Shareholding Pattern'!$P$58)*100,2),""),0)</f>
        <v>13.22</v>
      </c>
      <c r="Q15" s="47"/>
      <c r="R15" s="47"/>
      <c r="S15" s="555" t="str">
        <f>+_xlfn.IFERROR(IF(COUNT(Q15:R15),ROUND(SUM(Q15:R15),0),""),"")</f>
        <v/>
      </c>
      <c r="T15" s="17">
        <f>+_xlfn.IFERROR(IF(COUNT(K15,S15),ROUND(SUM(S15,K15)/SUM('Shareholding Pattern'!$L$57,'Shareholding Pattern'!$T$57)*100,2),""),0)</f>
        <v>13.22</v>
      </c>
      <c r="U15" s="47"/>
      <c r="V15" s="17" t="str">
        <f>+_xlfn.IFERROR(IF(COUNT(U15),ROUND(SUM(U15)/SUM(K15)*100,2),""),0)</f>
        <v/>
      </c>
      <c r="W15" s="47"/>
      <c r="X15" s="17" t="str">
        <f>+_xlfn.IFERROR(IF(COUNT(W15),ROUND(SUM(W15)/SUM(K15)*100,2),""),0)</f>
        <v/>
      </c>
      <c r="Y15" s="47">
        <v>1438054</v>
      </c>
      <c r="Z15" s="283"/>
      <c r="AA15" s="333" t="s">
        <v>519</v>
      </c>
      <c r="AB15" s="11"/>
      <c r="AC15" s="11">
        <f>IF(SUM(H15:Y15)&gt;0,1,0)</f>
        <v>1</v>
      </c>
    </row>
    <row r="16" spans="5:29" ht="24.75" customHeight="1">
      <c r="E16" s="194">
        <v>2</v>
      </c>
      <c r="F16" s="556" t="s">
        <v>716</v>
      </c>
      <c r="G16" s="557" t="s">
        <v>717</v>
      </c>
      <c r="H16" s="47">
        <v>2322740</v>
      </c>
      <c r="I16" s="47"/>
      <c r="J16" s="47"/>
      <c r="K16" s="555">
        <f>+_xlfn.IFERROR(IF(COUNT(H16:J16),ROUND(SUM(H16:J16),0),""),"")</f>
        <v>2322740</v>
      </c>
      <c r="L16" s="51">
        <f>+_xlfn.IFERROR(IF(COUNT(K16),ROUND(K16/'Shareholding Pattern'!$L$57*100,2),""),0)</f>
        <v>21.35</v>
      </c>
      <c r="M16" s="206">
        <f>IF(H16="","",H16)</f>
        <v>2322740</v>
      </c>
      <c r="N16" s="206"/>
      <c r="O16" s="284">
        <f>+_xlfn.IFERROR(IF(COUNT(M16:N16),ROUND(SUM(M16,N16),2),""),"")</f>
        <v>2322740</v>
      </c>
      <c r="P16" s="51">
        <f>+_xlfn.IFERROR(IF(COUNT(O16),ROUND(O16/('Shareholding Pattern'!$P$58)*100,2),""),0)</f>
        <v>21.35</v>
      </c>
      <c r="Q16" s="47"/>
      <c r="R16" s="47"/>
      <c r="S16" s="555" t="str">
        <f>+_xlfn.IFERROR(IF(COUNT(Q16:R16),ROUND(SUM(Q16:R16),0),""),"")</f>
        <v/>
      </c>
      <c r="T16" s="17">
        <f>+_xlfn.IFERROR(IF(COUNT(K16,S16),ROUND(SUM(S16,K16)/SUM('Shareholding Pattern'!$L$57,'Shareholding Pattern'!$T$57)*100,2),""),0)</f>
        <v>21.35</v>
      </c>
      <c r="U16" s="47"/>
      <c r="V16" s="17" t="str">
        <f>+_xlfn.IFERROR(IF(COUNT(U16),ROUND(SUM(U16)/SUM(K16)*100,2),""),0)</f>
        <v/>
      </c>
      <c r="W16" s="47"/>
      <c r="X16" s="17" t="str">
        <f>+_xlfn.IFERROR(IF(COUNT(W16),ROUND(SUM(W16)/SUM(K16)*100,2),""),0)</f>
        <v/>
      </c>
      <c r="Y16" s="47">
        <v>2322740</v>
      </c>
      <c r="Z16" s="283"/>
      <c r="AA16" s="333" t="s">
        <v>520</v>
      </c>
      <c r="AB16" s="11"/>
      <c r="AC16" s="11">
        <f>IF(SUM(H16:Y16)&gt;0,1,0)</f>
        <v>1</v>
      </c>
    </row>
    <row r="17" spans="5:29" ht="24.75" customHeight="1">
      <c r="E17" s="194">
        <v>3</v>
      </c>
      <c r="F17" s="556" t="s">
        <v>718</v>
      </c>
      <c r="G17" s="557" t="s">
        <v>719</v>
      </c>
      <c r="H17" s="47">
        <v>859450</v>
      </c>
      <c r="I17" s="47"/>
      <c r="J17" s="47"/>
      <c r="K17" s="555">
        <f>+_xlfn.IFERROR(IF(COUNT(H17:J17),ROUND(SUM(H17:J17),0),""),"")</f>
        <v>859450</v>
      </c>
      <c r="L17" s="51">
        <f>+_xlfn.IFERROR(IF(COUNT(K17),ROUND(K17/'Shareholding Pattern'!$L$57*100,2),""),0)</f>
        <v>7.9</v>
      </c>
      <c r="M17" s="206">
        <f>IF(H17="","",H17)</f>
        <v>859450</v>
      </c>
      <c r="N17" s="206"/>
      <c r="O17" s="284">
        <f>+_xlfn.IFERROR(IF(COUNT(M17:N17),ROUND(SUM(M17,N17),2),""),"")</f>
        <v>859450</v>
      </c>
      <c r="P17" s="51">
        <f>+_xlfn.IFERROR(IF(COUNT(O17),ROUND(O17/('Shareholding Pattern'!$P$58)*100,2),""),0)</f>
        <v>7.9</v>
      </c>
      <c r="Q17" s="47"/>
      <c r="R17" s="47"/>
      <c r="S17" s="555" t="str">
        <f>+_xlfn.IFERROR(IF(COUNT(Q17:R17),ROUND(SUM(Q17:R17),0),""),"")</f>
        <v/>
      </c>
      <c r="T17" s="17">
        <f>+_xlfn.IFERROR(IF(COUNT(K17,S17),ROUND(SUM(S17,K17)/SUM('Shareholding Pattern'!$L$57,'Shareholding Pattern'!$T$57)*100,2),""),0)</f>
        <v>7.9</v>
      </c>
      <c r="U17" s="47"/>
      <c r="V17" s="17" t="str">
        <f>+_xlfn.IFERROR(IF(COUNT(U17),ROUND(SUM(U17)/SUM(K17)*100,2),""),0)</f>
        <v/>
      </c>
      <c r="W17" s="47"/>
      <c r="X17" s="17" t="str">
        <f>+_xlfn.IFERROR(IF(COUNT(W17),ROUND(SUM(W17)/SUM(K17)*100,2),""),0)</f>
        <v/>
      </c>
      <c r="Y17" s="47">
        <v>859450</v>
      </c>
      <c r="Z17" s="283"/>
      <c r="AA17" s="333" t="s">
        <v>520</v>
      </c>
      <c r="AB17" s="11"/>
      <c r="AC17" s="11">
        <f>IF(SUM(H17:Y17)&gt;0,1,0)</f>
        <v>1</v>
      </c>
    </row>
    <row r="18" spans="5:29" ht="24.75" customHeight="1">
      <c r="E18" s="194">
        <v>4</v>
      </c>
      <c r="F18" s="556" t="s">
        <v>720</v>
      </c>
      <c r="G18" s="557" t="s">
        <v>721</v>
      </c>
      <c r="H18" s="47">
        <v>0</v>
      </c>
      <c r="I18" s="47"/>
      <c r="J18" s="47"/>
      <c r="K18" s="555">
        <f>+_xlfn.IFERROR(IF(COUNT(H18:J18),ROUND(SUM(H18:J18),0),""),"")</f>
        <v>0</v>
      </c>
      <c r="L18" s="51">
        <f>+_xlfn.IFERROR(IF(COUNT(K18),ROUND(K18/'Shareholding Pattern'!$L$57*100,2),""),0)</f>
        <v>0</v>
      </c>
      <c r="M18" s="206">
        <f>IF(H18="","",H18)</f>
        <v>0</v>
      </c>
      <c r="N18" s="206"/>
      <c r="O18" s="284">
        <f>+_xlfn.IFERROR(IF(COUNT(M18:N18),ROUND(SUM(M18,N18),2),""),"")</f>
        <v>0</v>
      </c>
      <c r="P18" s="51">
        <f>+_xlfn.IFERROR(IF(COUNT(O18),ROUND(O18/('Shareholding Pattern'!$P$58)*100,2),""),0)</f>
        <v>0</v>
      </c>
      <c r="Q18" s="47"/>
      <c r="R18" s="47"/>
      <c r="S18" s="555" t="str">
        <f>+_xlfn.IFERROR(IF(COUNT(Q18:R18),ROUND(SUM(Q18:R18),0),""),"")</f>
        <v/>
      </c>
      <c r="T18" s="17">
        <f>+_xlfn.IFERROR(IF(COUNT(K18,S18),ROUND(SUM(S18,K18)/SUM('Shareholding Pattern'!$L$57,'Shareholding Pattern'!$T$57)*100,2),""),0)</f>
        <v>0</v>
      </c>
      <c r="U18" s="47"/>
      <c r="V18" s="17" t="str">
        <f>+_xlfn.IFERROR(IF(COUNT(U18),ROUND(SUM(U18)/SUM(K18)*100,2),""),0)</f>
        <v/>
      </c>
      <c r="W18" s="47"/>
      <c r="X18" s="17" t="str">
        <f>+_xlfn.IFERROR(IF(COUNT(W18),ROUND(SUM(W18)/SUM(K18)*100,2),""),0)</f>
        <v/>
      </c>
      <c r="Y18" s="47">
        <v>0</v>
      </c>
      <c r="Z18" s="283"/>
      <c r="AA18" s="333" t="s">
        <v>520</v>
      </c>
      <c r="AB18" s="11"/>
      <c r="AC18" s="11">
        <f>IF(SUM(H18:Y18)&gt;0,1,0)</f>
        <v>0</v>
      </c>
    </row>
    <row r="19" spans="5:25" ht="16.5" customHeight="1" hidden="1">
      <c r="E19" s="195"/>
      <c r="F19" s="199"/>
      <c r="G19" s="199"/>
      <c r="H19" s="199"/>
      <c r="I19" s="199"/>
      <c r="J19" s="199"/>
      <c r="K19" s="199"/>
      <c r="L19" s="199"/>
      <c r="M19" s="199"/>
      <c r="N19" s="199"/>
      <c r="O19" s="199"/>
      <c r="P19" s="199"/>
      <c r="Q19" s="199"/>
      <c r="R19" s="199"/>
      <c r="S19" s="199"/>
      <c r="T19" s="199"/>
      <c r="U19" s="199"/>
      <c r="V19" s="199"/>
      <c r="W19" s="199"/>
      <c r="X19" s="199"/>
      <c r="Y19" s="200"/>
    </row>
    <row r="20" spans="5:25" ht="20.1" customHeight="1">
      <c r="E20" s="126"/>
      <c r="F20" s="62" t="s">
        <v>450</v>
      </c>
      <c r="G20" s="62" t="s">
        <v>19</v>
      </c>
      <c r="H20" s="53">
        <f>+_xlfn.IFERROR(IF(COUNT(H14:H19),ROUND(SUM(H14:H19),0),""),"")</f>
        <v>4620244</v>
      </c>
      <c r="I20" s="53" t="str">
        <f>+_xlfn.IFERROR(IF(COUNT(I14:I19),ROUND(SUM(I14:I19),0),""),"")</f>
        <v/>
      </c>
      <c r="J20" s="53" t="str">
        <f>+_xlfn.IFERROR(IF(COUNT(J14:J19),ROUND(SUM(J14:J19),0),""),"")</f>
        <v/>
      </c>
      <c r="K20" s="53">
        <f>+_xlfn.IFERROR(IF(COUNT(K14:K19),ROUND(SUM(K14:K19),0),""),"")</f>
        <v>4620244</v>
      </c>
      <c r="L20" s="17">
        <f>+_xlfn.IFERROR(IF(COUNT(K20),ROUND(K20/'Shareholding Pattern'!$L$57*100,2),""),0)</f>
        <v>42.47</v>
      </c>
      <c r="M20" s="35">
        <f>+_xlfn.IFERROR(IF(COUNT(M14:M19),ROUND(SUM(M14:M19),0),""),"")</f>
        <v>4620244</v>
      </c>
      <c r="N20" s="35" t="str">
        <f>+_xlfn.IFERROR(IF(COUNT(N14:N19),ROUND(SUM(N14:N19),0),""),"")</f>
        <v/>
      </c>
      <c r="O20" s="35">
        <f>+_xlfn.IFERROR(IF(COUNT(O14:O19),ROUND(SUM(O14:O19),0),""),"")</f>
        <v>4620244</v>
      </c>
      <c r="P20" s="17">
        <f>+_xlfn.IFERROR(IF(COUNT(O20),ROUND(O20/('Shareholding Pattern'!$P$58)*100,2),""),0)</f>
        <v>42.47</v>
      </c>
      <c r="Q20" s="53" t="str">
        <f>+_xlfn.IFERROR(IF(COUNT(Q14:Q19),ROUND(SUM(Q14:Q19),0),""),"")</f>
        <v/>
      </c>
      <c r="R20" s="53" t="str">
        <f>+_xlfn.IFERROR(IF(COUNT(R14:R19),ROUND(SUM(R14:R19),0),""),"")</f>
        <v/>
      </c>
      <c r="S20" s="53" t="str">
        <f>+_xlfn.IFERROR(IF(COUNT(S14:S19),ROUND(SUM(S14:S19),0),""),"")</f>
        <v/>
      </c>
      <c r="T20" s="17">
        <f>+_xlfn.IFERROR(IF(COUNT(K20,S20),ROUND(SUM(S20,K20)/SUM('Shareholding Pattern'!$L$57,'Shareholding Pattern'!$T$57)*100,2),""),0)</f>
        <v>42.47</v>
      </c>
      <c r="U20" s="53" t="str">
        <f>+_xlfn.IFERROR(IF(COUNT(U14:U19),ROUND(SUM(U14:U19),0),""),"")</f>
        <v/>
      </c>
      <c r="V20" s="17" t="str">
        <f>+_xlfn.IFERROR(IF(COUNT(U20),ROUND(SUM(U20)/SUM(K20)*100,2),""),0)</f>
        <v/>
      </c>
      <c r="W20" s="53" t="str">
        <f>+_xlfn.IFERROR(IF(COUNT(W14:W19),ROUND(SUM(W14:W19),0),""),"")</f>
        <v/>
      </c>
      <c r="X20" s="17" t="str">
        <f>+_xlfn.IFERROR(IF(COUNT(W20),ROUND(SUM(W20)/SUM(K20)*100,2),""),0)</f>
        <v/>
      </c>
      <c r="Y20" s="53">
        <f>+_xlfn.IFERROR(IF(COUNT(Y14:Y19),ROUND(SUM(Y14:Y19),0),""),"")</f>
        <v>4620244</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8">
      <formula1>K13</formula1>
    </dataValidation>
    <dataValidation type="whole" operator="lessThanOrEqual" allowBlank="1" showInputMessage="1" showErrorMessage="1" sqref="U13 U15:U18">
      <formula1>H13</formula1>
    </dataValidation>
    <dataValidation type="whole" operator="lessThanOrEqual" allowBlank="1" showInputMessage="1" showErrorMessage="1" sqref="W13 W15:W18">
      <formula1>H13</formula1>
    </dataValidation>
    <dataValidation type="whole" operator="greaterThanOrEqual" allowBlank="1" showInputMessage="1" showErrorMessage="1" sqref="Q13:R13 H13:J13 M13:N13 Q15:R18 H15:J18 M15:N18">
      <formula1>0</formula1>
    </dataValidation>
    <dataValidation type="textLength" operator="equal" allowBlank="1" showInputMessage="1" showErrorMessage="1" prompt="[A-Z][A-Z][A-Z][A-Z][A-Z][0-9][0-9][0-9][0-9][A-Z]_x000a__x000a_In absence of PAN write : ZZZZZ9999Z" sqref="G13 G15:G18">
      <formula1>10</formula1>
    </dataValidation>
    <dataValidation type="list" allowBlank="1" showInputMessage="1" showErrorMessage="1" sqref="AA13 AA15:AA18">
      <formula1>$AR$2:$AS$2</formula1>
    </dataValidation>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66675</xdr:colOff>
                    <xdr:row>14</xdr:row>
                    <xdr:rowOff>66675</xdr:rowOff>
                  </from>
                  <to>
                    <xdr:col>25</xdr:col>
                    <xdr:colOff>1133475</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66675</xdr:colOff>
                    <xdr:row>15</xdr:row>
                    <xdr:rowOff>66675</xdr:rowOff>
                  </from>
                  <to>
                    <xdr:col>25</xdr:col>
                    <xdr:colOff>1133475</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66675</xdr:colOff>
                    <xdr:row>16</xdr:row>
                    <xdr:rowOff>66675</xdr:rowOff>
                  </from>
                  <to>
                    <xdr:col>25</xdr:col>
                    <xdr:colOff>1133475</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66675</xdr:colOff>
                    <xdr:row>17</xdr:row>
                    <xdr:rowOff>66675</xdr:rowOff>
                  </from>
                  <to>
                    <xdr:col>25</xdr:col>
                    <xdr:colOff>1133475</xdr:colOff>
                    <xdr:row>17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4.9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Pavan Kumar</cp:lastModifiedBy>
  <cp:lastPrinted>2016-09-08T06:44:45Z</cp:lastPrinted>
  <dcterms:created xsi:type="dcterms:W3CDTF">2015-12-16T12:56:50Z</dcterms:created>
  <dcterms:modified xsi:type="dcterms:W3CDTF">2022-01-14T08:24:28Z</dcterms:modified>
  <cp:category/>
  <cp:version/>
  <cp:contentType/>
  <cp:contentStatus/>
</cp:coreProperties>
</file>