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7.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SHP-Q2\Q2 SHP\"/>
    </mc:Choice>
  </mc:AlternateContent>
  <bookViews>
    <workbookView xWindow="-105" yWindow="-105" windowWidth="23250" windowHeight="12570"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8" i="26" l="1"/>
  <c r="S18" i="26"/>
  <c r="M18" i="26"/>
  <c r="O18" i="26" s="1"/>
  <c r="K18" i="26"/>
  <c r="V17" i="26"/>
  <c r="S17" i="26"/>
  <c r="M17" i="26"/>
  <c r="O17" i="26" s="1"/>
  <c r="K17" i="26"/>
  <c r="V16" i="26"/>
  <c r="S16" i="26"/>
  <c r="M16" i="26"/>
  <c r="O16" i="26" s="1"/>
  <c r="K16" i="26"/>
  <c r="V15" i="26"/>
  <c r="S15" i="26"/>
  <c r="M15" i="26"/>
  <c r="O15" i="26" s="1"/>
  <c r="K15" i="26"/>
  <c r="X19" i="34" l="1"/>
  <c r="U19" i="34"/>
  <c r="O19" i="34"/>
  <c r="Q19" i="34" s="1"/>
  <c r="M19" i="34"/>
  <c r="X18" i="34"/>
  <c r="U18" i="34"/>
  <c r="O18" i="34"/>
  <c r="Q18" i="34" s="1"/>
  <c r="M18" i="34"/>
  <c r="X17" i="34"/>
  <c r="U17" i="34"/>
  <c r="Q17" i="34"/>
  <c r="O17" i="34"/>
  <c r="M17" i="34"/>
  <c r="X16" i="34"/>
  <c r="U16" i="34"/>
  <c r="O16" i="34"/>
  <c r="Q16" i="34" s="1"/>
  <c r="M16" i="34"/>
  <c r="X15" i="34"/>
  <c r="U15" i="34"/>
  <c r="O15" i="34"/>
  <c r="Q15" i="34" s="1"/>
  <c r="M15" i="34"/>
  <c r="V18" i="28"/>
  <c r="S18" i="28"/>
  <c r="O18" i="28"/>
  <c r="M18" i="28"/>
  <c r="K18" i="28"/>
  <c r="V17" i="28"/>
  <c r="S17" i="28"/>
  <c r="M17" i="28"/>
  <c r="O17" i="28" s="1"/>
  <c r="K17" i="28"/>
  <c r="V16" i="28"/>
  <c r="S16" i="28"/>
  <c r="M16" i="28"/>
  <c r="O16" i="28" s="1"/>
  <c r="K16" i="28"/>
  <c r="V15" i="28"/>
  <c r="S15" i="28"/>
  <c r="O15" i="28"/>
  <c r="M15" i="28"/>
  <c r="K15" i="28"/>
  <c r="X18" i="2"/>
  <c r="V18" i="2"/>
  <c r="S18" i="2"/>
  <c r="M18" i="2"/>
  <c r="O18" i="2" s="1"/>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20"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20" i="26"/>
  <c r="U20" i="26"/>
  <c r="R20" i="26"/>
  <c r="Q20" i="26"/>
  <c r="N20" i="26"/>
  <c r="M20" i="26"/>
  <c r="J20" i="26"/>
  <c r="I20" i="26"/>
  <c r="H20"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20" i="26"/>
  <c r="O16" i="32"/>
  <c r="O16" i="38"/>
  <c r="K16" i="17"/>
  <c r="V16" i="17" s="1"/>
  <c r="K16" i="32"/>
  <c r="V16" i="32" s="1"/>
  <c r="K16" i="23"/>
  <c r="K16" i="10"/>
  <c r="X16" i="10" s="1"/>
  <c r="K16" i="19"/>
  <c r="V16" i="19" s="1"/>
  <c r="K16" i="21"/>
  <c r="V16" i="21" s="1"/>
  <c r="K20" i="26"/>
  <c r="V20"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20" i="28"/>
  <c r="K20" i="28"/>
  <c r="V20"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L15" i="26" l="1"/>
  <c r="L17" i="26"/>
  <c r="L18" i="26"/>
  <c r="T18" i="26"/>
  <c r="T16" i="26"/>
  <c r="T17" i="26"/>
  <c r="L16" i="26"/>
  <c r="T15" i="26"/>
  <c r="N15" i="34"/>
  <c r="V17" i="34"/>
  <c r="V16" i="34"/>
  <c r="N17" i="34"/>
  <c r="N16" i="34"/>
  <c r="N18" i="34"/>
  <c r="V18" i="34"/>
  <c r="V15" i="34"/>
  <c r="N19" i="34"/>
  <c r="V19" i="34"/>
  <c r="L17" i="28"/>
  <c r="T16" i="28"/>
  <c r="T18" i="28"/>
  <c r="T15" i="28"/>
  <c r="T17" i="28"/>
  <c r="L16" i="28"/>
  <c r="L18" i="28"/>
  <c r="L15" i="28"/>
  <c r="L18" i="2"/>
  <c r="T18" i="2"/>
  <c r="L17" i="2"/>
  <c r="T17" i="2"/>
  <c r="L16" i="2"/>
  <c r="T16" i="2"/>
  <c r="T15" i="2"/>
  <c r="L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20" i="26"/>
  <c r="T16" i="23"/>
  <c r="T16" i="22"/>
  <c r="L20" i="26"/>
  <c r="L16" i="20"/>
  <c r="L16" i="25"/>
  <c r="T16" i="19"/>
  <c r="T16" i="25"/>
  <c r="T16" i="18"/>
  <c r="L16" i="21"/>
  <c r="L16" i="23"/>
  <c r="T16" i="20"/>
  <c r="T16" i="17"/>
  <c r="L16" i="17"/>
  <c r="L16" i="18"/>
  <c r="T20" i="28"/>
  <c r="L16" i="32"/>
  <c r="T16" i="32"/>
  <c r="L16" i="33"/>
  <c r="L16" i="31"/>
  <c r="T16" i="38"/>
  <c r="L20"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6" i="26" l="1"/>
  <c r="AC16" i="26" s="1"/>
  <c r="P15" i="26"/>
  <c r="AC15" i="26" s="1"/>
  <c r="P18" i="26"/>
  <c r="AC18" i="26" s="1"/>
  <c r="P17" i="26"/>
  <c r="AC17" i="26" s="1"/>
  <c r="P18" i="28"/>
  <c r="AC18" i="28" s="1"/>
  <c r="R18" i="34"/>
  <c r="AC18" i="34" s="1"/>
  <c r="P17" i="28"/>
  <c r="AC17" i="28" s="1"/>
  <c r="R15" i="34"/>
  <c r="AC15" i="34" s="1"/>
  <c r="R19" i="34"/>
  <c r="AC19" i="34" s="1"/>
  <c r="R16" i="34"/>
  <c r="AC16" i="34" s="1"/>
  <c r="P15" i="28"/>
  <c r="AC15" i="28" s="1"/>
  <c r="R17" i="34"/>
  <c r="AC17" i="34" s="1"/>
  <c r="P16" i="28"/>
  <c r="AC16" i="28" s="1"/>
  <c r="P17" i="2"/>
  <c r="AC17" i="2" s="1"/>
  <c r="P18" i="2"/>
  <c r="AC18" i="2" s="1"/>
  <c r="P15" i="2"/>
  <c r="AC15" i="2" s="1"/>
  <c r="P16" i="2"/>
  <c r="AC16" i="2" s="1"/>
  <c r="Q46" i="1"/>
  <c r="Q47" i="1"/>
  <c r="Q41" i="1"/>
  <c r="Q40" i="1"/>
  <c r="Q32" i="1"/>
  <c r="Q37" i="1"/>
  <c r="P16" i="31"/>
  <c r="P16" i="21"/>
  <c r="P16" i="18"/>
  <c r="P16" i="32"/>
  <c r="P16" i="25"/>
  <c r="P20" i="28"/>
  <c r="P16" i="33"/>
  <c r="P16" i="23"/>
  <c r="P16" i="22"/>
  <c r="P16" i="20"/>
  <c r="P16" i="17"/>
  <c r="P16" i="19"/>
  <c r="Q38" i="1"/>
  <c r="Q55" i="1"/>
  <c r="P17" i="44" s="1"/>
  <c r="P16" i="38"/>
  <c r="P20"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<sst xmlns="http://schemas.openxmlformats.org/spreadsheetml/2006/main" count="3017" uniqueCount="742">
  <si>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</si>
  <si>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</si>
  <si>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</si>
  <si>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</si>
  <si>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</si>
  <si>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</si>
  <si>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</si>
  <si>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</si>
  <si>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</si>
  <si>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</si>
  <si>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</si>
  <si>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</si>
  <si>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</si>
  <si>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</si>
  <si>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</si>
  <si>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</si>
  <si>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</si>
  <si>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</si>
  <si>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</si>
  <si>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</si>
  <si>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</si>
  <si>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</si>
  <si>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</si>
  <si>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</si>
  <si>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</si>
  <si>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</si>
  <si>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</si>
  <si>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</si>
  <si>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</si>
  <si>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</si>
  <si>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</si>
  <si>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</si>
  <si>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</si>
  <si>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</si>
  <si>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</si>
  <si>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</si>
  <si>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</si>
  <si>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</si>
  <si>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</si>
  <si>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</si>
  <si>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</si>
  <si>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</si>
  <si>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</si>
  <si>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</si>
  <si>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</si>
  <si>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</si>
  <si>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</si>
  <si>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</si>
  <si>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</si>
  <si>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</si>
  <si>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</si>
  <si>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</si>
  <si>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</si>
  <si>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</si>
  <si>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</si>
  <si>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</si>
  <si>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</si>
  <si>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</si>
  <si>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</si>
  <si>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</si>
  <si>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</si>
  <si>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</si>
  <si>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</si>
  <si>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</si>
  <si>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</si>
  <si>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</si>
  <si>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</si>
  <si>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</si>
  <si>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</si>
  <si>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</si>
  <si>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</si>
  <si>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</si>
  <si>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</si>
  <si>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</si>
  <si>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</si>
  <si>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</si>
  <si>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</si>
  <si>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</si>
  <si>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</si>
  <si>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</si>
  <si>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</si>
  <si>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</si>
  <si>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</si>
  <si>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</si>
  <si>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</si>
  <si>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</si>
  <si>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</si>
  <si>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</si>
  <si>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</si>
  <si>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</si>
  <si>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</si>
  <si>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</si>
  <si>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</si>
  <si>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</si>
  <si>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</si>
  <si>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</si>
  <si>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</si>
  <si>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</si>
  <si>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</si>
  <si>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</si>
  <si>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</si>
  <si>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</si>
  <si>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</si>
  <si>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</si>
  <si>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</si>
  <si>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</si>
  <si>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</si>
  <si>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</si>
  <si>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</si>
  <si>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</si>
  <si>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</si>
  <si>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</si>
  <si>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</si>
  <si>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</si>
  <si>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</si>
  <si>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</si>
  <si>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</si>
  <si>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</si>
  <si>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</si>
  <si>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</si>
  <si>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</si>
  <si>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</si>
  <si>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</si>
  <si>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</si>
  <si>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</si>
  <si>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</si>
  <si>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</si>
  <si>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</si>
  <si>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</si>
  <si>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</si>
  <si>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</si>
  <si>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</si>
  <si>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</si>
  <si>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</si>
  <si>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</si>
  <si>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</si>
  <si>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</si>
  <si>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</si>
  <si>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</si>
  <si>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</si>
  <si>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</si>
  <si>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</si>
  <si>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</si>
  <si>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</si>
  <si>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</si>
  <si>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</si>
  <si>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</si>
  <si>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</si>
  <si>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</si>
  <si>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</si>
  <si>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</si>
  <si>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</si>
  <si>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</si>
  <si>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</si>
  <si>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</si>
  <si>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</si>
  <si>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</si>
  <si>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</si>
  <si>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</si>
  <si>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</si>
  <si>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</si>
  <si>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</si>
  <si>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</si>
  <si>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</si>
  <si>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</si>
  <si>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</si>
  <si>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</si>
  <si>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</si>
  <si>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</si>
  <si>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</si>
  <si>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</si>
  <si>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</si>
  <si>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</si>
  <si>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</si>
  <si>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</si>
  <si>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</si>
  <si>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</si>
  <si>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</si>
  <si>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</si>
  <si>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</si>
  <si>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</si>
  <si>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</si>
  <si>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</si>
  <si>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</si>
  <si>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</si>
  <si>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</si>
  <si>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</si>
  <si>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</si>
  <si>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</si>
  <si>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</si>
  <si>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</si>
  <si>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</si>
  <si>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</si>
  <si>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</si>
  <si>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</si>
  <si>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</si>
  <si>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</si>
  <si>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</si>
  <si>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</si>
  <si>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</si>
  <si>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</si>
  <si>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</si>
  <si>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</si>
  <si>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</si>
  <si>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</si>
  <si>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</si>
  <si>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</si>
  <si>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</si>
  <si>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</si>
  <si>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</si>
  <si>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</si>
  <si>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</si>
  <si>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</si>
  <si>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</si>
  <si>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</si>
  <si>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</si>
  <si>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</si>
  <si>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</si>
  <si>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</si>
  <si>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</si>
  <si>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</si>
  <si>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</si>
  <si>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</si>
  <si>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</si>
  <si>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</si>
  <si>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</si>
  <si>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</si>
  <si>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</si>
  <si>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</si>
  <si>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</si>
  <si>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</si>
  <si>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</si>
  <si>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</si>
  <si>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</si>
  <si>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</si>
  <si>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</si>
  <si>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</si>
  <si>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</si>
  <si>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</si>
  <si>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</si>
  <si>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</si>
  <si>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</si>
  <si>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</si>
  <si>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</si>
  <si>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</si>
  <si>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</si>
  <si>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</si>
  <si>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</si>
  <si>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</si>
  <si>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</si>
  <si>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</si>
  <si>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</si>
  <si>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</si>
  <si>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</si>
  <si>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</si>
  <si>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</si>
  <si>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</si>
  <si>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</si>
  <si>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</si>
  <si>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</si>
  <si>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</si>
  <si>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</si>
  <si>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</si>
  <si>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</si>
  <si>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</si>
  <si>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</si>
  <si>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</si>
  <si>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</si>
  <si>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</si>
  <si>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</si>
  <si>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</si>
  <si>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</si>
  <si>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</si>
  <si>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</si>
  <si>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</si>
  <si>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</si>
  <si>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</si>
  <si>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</si>
  <si>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</si>
  <si>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</si>
  <si>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</si>
  <si>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</si>
  <si>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</si>
  <si>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</si>
  <si>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</si>
  <si>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</si>
  <si>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</si>
  <si>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</si>
  <si>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</si>
  <si>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</si>
  <si>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</si>
  <si>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</si>
  <si>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</si>
  <si>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</si>
  <si>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</si>
  <si>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</si>
  <si>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</si>
  <si>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</si>
  <si>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</si>
  <si>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</si>
  <si>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</si>
  <si>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</si>
  <si>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</si>
  <si>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</si>
  <si>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</si>
  <si>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</si>
  <si>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</si>
  <si>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</si>
  <si>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</si>
  <si>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</si>
  <si>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</si>
  <si>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</si>
  <si>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</si>
  <si>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</si>
  <si>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</si>
  <si>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</si>
  <si>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</si>
  <si>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</si>
  <si>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</si>
  <si>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</si>
  <si>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</si>
  <si>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</si>
  <si>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</si>
  <si>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</si>
  <si>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</si>
  <si>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</si>
  <si>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</si>
  <si>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</si>
  <si>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</si>
  <si>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</si>
  <si>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</si>
  <si>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</si>
  <si>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</si>
  <si>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</si>
  <si>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</si>
  <si>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</si>
  <si>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</si>
  <si>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</si>
  <si>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</si>
  <si>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</si>
  <si>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</si>
  <si>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</si>
  <si>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</si>
  <si>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</si>
  <si>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</si>
  <si>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</si>
  <si>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</si>
  <si>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</si>
  <si>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</si>
  <si>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</si>
  <si>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</si>
  <si>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</si>
  <si>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</si>
  <si>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</si>
  <si>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</si>
  <si>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</si>
  <si>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</si>
  <si>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</si>
  <si>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</si>
  <si>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</si>
  <si>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</si>
  <si>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</si>
  <si>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</si>
  <si>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</si>
  <si>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</si>
  <si>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</si>
  <si>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</si>
  <si>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</si>
  <si>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</si>
  <si>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</si>
  <si>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</si>
  <si>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</si>
  <si>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</si>
  <si>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</si>
  <si>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</si>
  <si>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</si>
  <si>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</si>
  <si>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</si>
  <si>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</si>
  <si>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</si>
  <si>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</si>
  <si>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</si>
  <si>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</si>
  <si>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</si>
  <si>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</si>
  <si>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</si>
  <si>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</si>
  <si>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</si>
  <si>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</si>
  <si>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</si>
  <si>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</si>
  <si>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</si>
  <si>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</si>
  <si>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</si>
  <si>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</si>
  <si>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</si>
  <si>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</si>
  <si>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</si>
  <si>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</si>
  <si>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</si>
  <si>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</si>
  <si>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</si>
  <si>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</si>
  <si>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</si>
  <si>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</si>
  <si>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</si>
  <si>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</si>
  <si>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</si>
  <si>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</si>
  <si>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</si>
  <si>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</si>
  <si>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</si>
  <si>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</si>
  <si>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</si>
  <si>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</si>
  <si>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</si>
  <si>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</si>
  <si>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</si>
  <si>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</si>
  <si>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</si>
  <si>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</si>
  <si>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</si>
  <si>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</si>
  <si>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</si>
  <si>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</si>
  <si>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</si>
  <si>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</si>
  <si>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</si>
  <si>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</si>
  <si>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</si>
  <si>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</si>
  <si>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</si>
  <si>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</si>
  <si>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</si>
  <si>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</si>
  <si>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</si>
  <si>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</si>
  <si>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</si>
  <si>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</si>
  <si>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</si>
  <si>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</si>
  <si>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</si>
  <si>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</si>
  <si>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</si>
  <si>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</si>
  <si>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</si>
  <si>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</si>
  <si>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</si>
  <si>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</si>
  <si>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</si>
  <si>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</si>
  <si>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</si>
  <si>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</si>
  <si>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</si>
  <si>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</si>
  <si>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</si>
  <si>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</si>
  <si>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</si>
  <si>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</si>
  <si>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</si>
  <si>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</si>
  <si>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</si>
  <si>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</si>
  <si>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</si>
  <si>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</si>
  <si>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</si>
  <si>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</si>
  <si>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</si>
  <si>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</si>
  <si>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</si>
  <si>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</si>
  <si>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</si>
  <si>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</si>
  <si>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</si>
  <si>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</si>
  <si>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</si>
  <si>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</si>
  <si>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</si>
  <si>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</si>
  <si>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</si>
  <si>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</si>
  <si>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</si>
  <si>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</si>
  <si>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</si>
  <si>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</si>
  <si>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</si>
  <si>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</si>
  <si>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</si>
  <si>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</si>
  <si>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</si>
  <si>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</si>
  <si>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</si>
  <si>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</si>
  <si>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</si>
  <si>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</si>
  <si>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</si>
  <si>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</si>
  <si>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</si>
  <si>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</si>
  <si>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</si>
  <si>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</si>
  <si>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</si>
  <si>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</si>
  <si>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</si>
  <si>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</si>
  <si>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</si>
  <si>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</si>
  <si>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</si>
  <si>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</si>
  <si>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</si>
  <si>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</si>
  <si>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</si>
  <si>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</si>
  <si>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</si>
  <si>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</si>
  <si>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</si>
  <si>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</si>
  <si>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</si>
  <si>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</si>
  <si>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</si>
  <si>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</si>
  <si>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</si>
  <si>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</si>
  <si>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</si>
  <si>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</si>
  <si>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</si>
  <si>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</si>
  <si>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</si>
  <si>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</si>
  <si>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</si>
  <si>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</si>
  <si>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</si>
  <si>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</si>
  <si>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</si>
  <si>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</si>
  <si>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</si>
  <si>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</si>
  <si>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</si>
  <si>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</si>
  <si>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</si>
  <si>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</si>
  <si>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</si>
  <si>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</si>
  <si>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</si>
  <si>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</si>
  <si>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</si>
  <si>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</si>
  <si>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</si>
  <si>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</si>
  <si>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</si>
  <si>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</si>
  <si>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</si>
  <si>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</si>
  <si>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</si>
  <si>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</si>
  <si>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</si>
  <si>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</si>
  <si>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</si>
  <si>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</si>
  <si>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</si>
  <si>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</si>
  <si>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</si>
  <si>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</si>
  <si>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</si>
  <si>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</si>
  <si>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</si>
  <si>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</si>
  <si>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</si>
  <si>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</si>
  <si>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</si>
  <si>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</si>
  <si>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</si>
  <si>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</si>
  <si>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</si>
  <si>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</si>
  <si>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</si>
  <si>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</si>
  <si>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</si>
  <si>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</si>
  <si>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</si>
  <si>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</si>
  <si>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</si>
  <si>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</si>
  <si>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</si>
  <si>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</si>
  <si>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</si>
  <si>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</si>
  <si>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</si>
  <si>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</si>
  <si>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</si>
  <si>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</si>
  <si>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</si>
  <si>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</si>
  <si>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</si>
  <si>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</si>
  <si>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</si>
  <si>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</si>
  <si>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</si>
  <si>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</si>
  <si>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</si>
  <si>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</si>
  <si>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</si>
  <si>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</si>
  <si>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</si>
  <si>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</si>
  <si>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</si>
  <si>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</si>
  <si>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</si>
  <si>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</si>
  <si>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</si>
  <si>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</si>
  <si>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</si>
  <si>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</si>
  <si>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</si>
  <si>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</si>
  <si>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</si>
  <si>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</si>
  <si>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</si>
  <si>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</si>
  <si>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</si>
  <si>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</si>
  <si>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</si>
  <si>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</si>
  <si>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</si>
  <si>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</si>
  <si>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</si>
  <si>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</si>
  <si>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</si>
  <si>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</si>
  <si>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</si>
  <si>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</si>
  <si>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</si>
  <si>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</si>
  <si>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</si>
  <si>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</si>
  <si>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</si>
  <si>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</si>
  <si>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</si>
  <si>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</si>
  <si>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</si>
  <si>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</si>
  <si>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</si>
  <si>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</si>
  <si>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</si>
  <si>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</si>
  <si>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</si>
  <si>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</si>
  <si>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</si>
  <si>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</si>
  <si>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</si>
  <si>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</si>
  <si>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</si>
  <si>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</si>
  <si>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</si>
  <si>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</si>
  <si>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</si>
  <si>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</si>
  <si>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</si>
  <si>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</si>
  <si>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</si>
  <si>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</si>
  <si>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</si>
  <si>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</si>
  <si>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</si>
  <si>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</si>
  <si>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</si>
  <si>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</si>
  <si>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</si>
  <si>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</si>
  <si>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</si>
  <si>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</si>
  <si>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</si>
  <si>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</si>
  <si>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</si>
  <si>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</si>
  <si>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</si>
  <si>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</si>
  <si>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</si>
  <si>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</si>
  <si>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</si>
  <si>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</si>
  <si>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</si>
  <si>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</si>
  <si>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</si>
  <si>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</si>
  <si>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</si>
  <si>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</si>
  <si>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</si>
  <si>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</si>
  <si>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</si>
  <si>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</si>
  <si>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</si>
  <si>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</si>
  <si>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</si>
  <si>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</si>
  <si>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</si>
  <si>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</si>
  <si>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</si>
  <si>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</si>
  <si>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</si>
  <si>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</si>
  <si>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</si>
  <si>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</si>
  <si>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</si>
  <si>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</si>
  <si>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</si>
  <si>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</si>
  <si>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</si>
  <si>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</si>
  <si>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</si>
  <si>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532404</t>
  </si>
  <si>
    <t>INE856B01023</t>
  </si>
  <si>
    <t>SAVEN TECHNOLOGIES LIMITED</t>
  </si>
  <si>
    <t>30-09-2020</t>
  </si>
  <si>
    <t xml:space="preserve">J V NRUPENDER RAO </t>
  </si>
  <si>
    <t>ACDPJ5615R</t>
  </si>
  <si>
    <t>J. RAJYALAKSHMI</t>
  </si>
  <si>
    <t>ACDPJ5614Q</t>
  </si>
  <si>
    <t>J. AVANTI RAO</t>
  </si>
  <si>
    <t>ADVPJ6062H</t>
  </si>
  <si>
    <t>ADITYA NARSING RAO</t>
  </si>
  <si>
    <t>ADVPJ6046K</t>
  </si>
  <si>
    <t>SABBIR KUTBUDDIN KHANSAHEB</t>
  </si>
  <si>
    <t>AMIPK5122D</t>
  </si>
  <si>
    <t>RAMASWAMYREDDY PEDINEKALUVA</t>
  </si>
  <si>
    <t>ARAPP6333N</t>
  </si>
  <si>
    <t>MURTY GUDIPATI</t>
  </si>
  <si>
    <t>AKYPG1529Q</t>
  </si>
  <si>
    <t>JAGANNATH D DEVADIGA</t>
  </si>
  <si>
    <t>ABDPD7148N</t>
  </si>
  <si>
    <t>DHARI MOHAMMAD AL ROOM</t>
  </si>
  <si>
    <t>ZZZZZ9999Z</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</si>
  <si>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</si>
  <si>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13010078111110045032082101112097116114105097098108101032097114101032115104111119110032117110100101114032116104101032104101097100105110103032078111110045082101115105100101110116032073110100105097110032040078082073115041046</t>
  </si>
  <si>
    <t>RHEA DIPAK SHAH</t>
  </si>
  <si>
    <t>VARANASI HEMALATHA</t>
  </si>
  <si>
    <t>HOSHANG KEKI VAKIL</t>
  </si>
  <si>
    <t>GOPALA KRISHNA YALAMANCHILI</t>
  </si>
  <si>
    <t>BJHPS9599H</t>
  </si>
  <si>
    <t>ACNPH1064L</t>
  </si>
  <si>
    <t>AAAPV3422D</t>
  </si>
  <si>
    <t>AACPY2624E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</si>
</sst>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sz val="11"/>
      <color rgb="FF000000"/>
      <name val="Calibri"/>
      <family val="2"/>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1" fontId="0" fillId="4" borderId="4"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a16="http://schemas.microsoft.com/office/drawing/2014/main" xmlns=""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xmlns=""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a16="http://schemas.microsoft.com/office/drawing/2014/main" xmlns=""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a16="http://schemas.microsoft.com/office/drawing/2014/main" xmlns=""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a16="http://schemas.microsoft.com/office/drawing/2014/main" xmlns=""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a16="http://schemas.microsoft.com/office/drawing/2014/main" xmlns=""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1133475</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1133475</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1133475</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1133475</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xmlns=""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xmlns=""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1266825</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1266825</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1266825</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1266825</xdr:colOff>
          <xdr:row>17</xdr:row>
          <xdr:rowOff>266700</xdr:rowOff>
        </xdr:to>
        <xdr:sp macro="" textlink="">
          <xdr:nvSpPr>
            <xdr:cNvPr id="26628" name="Button 4" hidden="1">
              <a:extLst>
                <a:ext uri="{63B3BB69-23CF-44E3-9099-C40C66FF867C}">
                  <a14:compatExt spid="_x0000_s266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1257300</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1257300</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1257300</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1257300</xdr:colOff>
          <xdr:row>17</xdr:row>
          <xdr:rowOff>266700</xdr:rowOff>
        </xdr:to>
        <xdr:sp macro="" textlink="">
          <xdr:nvSpPr>
            <xdr:cNvPr id="27652" name="Button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1323975</xdr:colOff>
          <xdr:row>14</xdr:row>
          <xdr:rowOff>266700</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1323975</xdr:colOff>
          <xdr:row>15</xdr:row>
          <xdr:rowOff>266700</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1323975</xdr:colOff>
          <xdr:row>16</xdr:row>
          <xdr:rowOff>266700</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1323975</xdr:colOff>
          <xdr:row>17</xdr:row>
          <xdr:rowOff>266700</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1323975</xdr:colOff>
          <xdr:row>18</xdr:row>
          <xdr:rowOff>266700</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27.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0"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6"/>
    </row>
    <row r="3" spans="4:10">
      <c r="I3" s="266"/>
    </row>
    <row r="4" spans="4:10">
      <c r="I4" s="266"/>
    </row>
    <row r="5" spans="4:10">
      <c r="I5" s="266"/>
    </row>
    <row r="6" spans="4:10">
      <c r="E6" s="431" t="s">
        <v>454</v>
      </c>
      <c r="F6" s="432"/>
      <c r="G6" s="432"/>
      <c r="H6" s="432"/>
      <c r="I6" s="433"/>
    </row>
    <row r="7" spans="4:10">
      <c r="E7" s="267" t="s">
        <v>455</v>
      </c>
      <c r="F7" s="434" t="s">
        <v>456</v>
      </c>
      <c r="G7" s="435"/>
      <c r="H7" s="435"/>
      <c r="I7" s="436"/>
    </row>
    <row r="8" spans="4:10">
      <c r="E8" s="267" t="s">
        <v>457</v>
      </c>
      <c r="F8" s="434" t="s">
        <v>458</v>
      </c>
      <c r="G8" s="437"/>
      <c r="H8" s="437"/>
      <c r="I8" s="438"/>
    </row>
    <row r="9" spans="4:10">
      <c r="E9" s="267" t="s">
        <v>459</v>
      </c>
      <c r="F9" s="434" t="s">
        <v>460</v>
      </c>
      <c r="G9" s="437"/>
      <c r="H9" s="437"/>
      <c r="I9" s="438"/>
    </row>
    <row r="10" spans="4:10">
      <c r="E10" s="267" t="s">
        <v>461</v>
      </c>
      <c r="F10" s="434" t="s">
        <v>641</v>
      </c>
      <c r="G10" s="437"/>
      <c r="H10" s="437"/>
      <c r="I10" s="438"/>
    </row>
    <row r="11" spans="4:10">
      <c r="E11" s="267" t="s">
        <v>640</v>
      </c>
      <c r="F11" s="434" t="s">
        <v>489</v>
      </c>
      <c r="G11" s="437"/>
      <c r="H11" s="437"/>
      <c r="I11" s="438"/>
    </row>
    <row r="12" spans="4:10">
      <c r="E12" s="267" t="s">
        <v>644</v>
      </c>
      <c r="F12" s="434" t="s">
        <v>645</v>
      </c>
      <c r="G12" s="437"/>
      <c r="H12" s="437"/>
      <c r="I12" s="438"/>
    </row>
    <row r="13" spans="4:10">
      <c r="I13" s="266"/>
    </row>
    <row r="14" spans="4:10">
      <c r="I14" s="266"/>
    </row>
    <row r="15" spans="4:10">
      <c r="D15" s="439" t="s">
        <v>462</v>
      </c>
      <c r="E15" s="440"/>
      <c r="F15" s="440"/>
      <c r="G15" s="440"/>
      <c r="H15" s="440"/>
      <c r="I15" s="440"/>
      <c r="J15" s="441"/>
    </row>
    <row r="16" spans="4:10" ht="27.75" customHeight="1">
      <c r="D16" s="442" t="s">
        <v>463</v>
      </c>
      <c r="E16" s="442"/>
      <c r="F16" s="442"/>
      <c r="G16" s="442"/>
      <c r="H16" s="442"/>
      <c r="I16" s="442"/>
      <c r="J16" s="442"/>
    </row>
    <row r="17" spans="4:10" ht="45" customHeight="1">
      <c r="D17" s="443" t="s">
        <v>464</v>
      </c>
      <c r="E17" s="443"/>
      <c r="F17" s="443"/>
      <c r="G17" s="443"/>
      <c r="H17" s="443"/>
      <c r="I17" s="443"/>
      <c r="J17" s="443"/>
    </row>
    <row r="18" spans="4:10">
      <c r="D18" s="268"/>
      <c r="E18" s="268"/>
      <c r="F18" s="268"/>
      <c r="G18" s="268"/>
      <c r="H18" s="268"/>
      <c r="I18" s="269"/>
      <c r="J18" s="268"/>
    </row>
    <row r="19" spans="4:10">
      <c r="I19" s="266"/>
    </row>
    <row r="20" spans="4:10" ht="15.75">
      <c r="D20" s="422" t="s">
        <v>465</v>
      </c>
      <c r="E20" s="423"/>
      <c r="F20" s="423"/>
      <c r="G20" s="423"/>
      <c r="H20" s="423"/>
      <c r="I20" s="423"/>
      <c r="J20" s="424"/>
    </row>
    <row r="21" spans="4:10" ht="18" customHeight="1">
      <c r="D21" s="444" t="s">
        <v>466</v>
      </c>
      <c r="E21" s="445"/>
      <c r="F21" s="445"/>
      <c r="G21" s="445"/>
      <c r="H21" s="445"/>
      <c r="I21" s="445"/>
      <c r="J21" s="446"/>
    </row>
    <row r="22" spans="4:10" ht="16.5" customHeight="1">
      <c r="D22" s="447" t="s">
        <v>467</v>
      </c>
      <c r="E22" s="448"/>
      <c r="F22" s="448"/>
      <c r="G22" s="448"/>
      <c r="H22" s="448"/>
      <c r="I22" s="448"/>
      <c r="J22" s="449"/>
    </row>
    <row r="23" spans="4:10" ht="16.5" customHeight="1">
      <c r="D23" s="408" t="s">
        <v>468</v>
      </c>
      <c r="E23" s="409"/>
      <c r="F23" s="409"/>
      <c r="G23" s="409"/>
      <c r="H23" s="409"/>
      <c r="I23" s="409"/>
      <c r="J23" s="410"/>
    </row>
    <row r="24" spans="4:10" ht="18.75" customHeight="1">
      <c r="D24" s="408" t="s">
        <v>469</v>
      </c>
      <c r="E24" s="409"/>
      <c r="F24" s="409"/>
      <c r="G24" s="409"/>
      <c r="H24" s="409"/>
      <c r="I24" s="409"/>
      <c r="J24" s="410"/>
    </row>
    <row r="25" spans="4:10" ht="28.5" customHeight="1">
      <c r="D25" s="411" t="s">
        <v>470</v>
      </c>
      <c r="E25" s="412"/>
      <c r="F25" s="412"/>
      <c r="G25" s="412"/>
      <c r="H25" s="412"/>
      <c r="I25" s="412"/>
      <c r="J25" s="413"/>
    </row>
    <row r="26" spans="4:10">
      <c r="I26" s="266"/>
    </row>
    <row r="27" spans="4:10">
      <c r="I27" s="266"/>
    </row>
    <row r="28" spans="4:10" ht="15.75">
      <c r="D28" s="428" t="s">
        <v>471</v>
      </c>
      <c r="E28" s="429"/>
      <c r="F28" s="429"/>
      <c r="G28" s="429"/>
      <c r="H28" s="429"/>
      <c r="I28" s="429"/>
      <c r="J28" s="430"/>
    </row>
    <row r="29" spans="4:10">
      <c r="D29" s="270">
        <v>1</v>
      </c>
      <c r="E29" s="420" t="s">
        <v>472</v>
      </c>
      <c r="F29" s="421"/>
      <c r="G29" s="421"/>
      <c r="H29" s="421"/>
      <c r="I29" s="421"/>
      <c r="J29" s="273" t="s">
        <v>473</v>
      </c>
    </row>
    <row r="30" spans="4:10">
      <c r="D30" s="270">
        <v>2</v>
      </c>
      <c r="E30" s="420" t="s">
        <v>490</v>
      </c>
      <c r="F30" s="421"/>
      <c r="G30" s="421"/>
      <c r="H30" s="421"/>
      <c r="I30" s="421"/>
      <c r="J30" s="273" t="s">
        <v>490</v>
      </c>
    </row>
    <row r="31" spans="4:10">
      <c r="D31" s="270">
        <v>3</v>
      </c>
      <c r="E31" s="420" t="s">
        <v>491</v>
      </c>
      <c r="F31" s="421"/>
      <c r="G31" s="421"/>
      <c r="H31" s="421"/>
      <c r="I31" s="421"/>
      <c r="J31" s="273" t="s">
        <v>491</v>
      </c>
    </row>
    <row r="32" spans="4:10">
      <c r="D32" s="270">
        <v>4</v>
      </c>
      <c r="E32" s="420" t="s">
        <v>492</v>
      </c>
      <c r="F32" s="421"/>
      <c r="G32" s="421"/>
      <c r="H32" s="421"/>
      <c r="I32" s="421"/>
      <c r="J32" s="273" t="s">
        <v>492</v>
      </c>
    </row>
    <row r="33" spans="4:10">
      <c r="D33" s="271"/>
      <c r="E33" s="271"/>
      <c r="F33" s="271"/>
      <c r="G33" s="271"/>
      <c r="H33" s="271"/>
      <c r="I33" s="272"/>
      <c r="J33" s="271"/>
    </row>
    <row r="34" spans="4:10">
      <c r="D34" s="271"/>
      <c r="E34" s="271"/>
      <c r="F34" s="271"/>
      <c r="G34" s="271"/>
      <c r="H34" s="271"/>
      <c r="I34" s="272"/>
      <c r="J34" s="271"/>
    </row>
    <row r="35" spans="4:10" ht="15.75">
      <c r="D35" s="422" t="s">
        <v>638</v>
      </c>
      <c r="E35" s="423"/>
      <c r="F35" s="423"/>
      <c r="G35" s="423"/>
      <c r="H35" s="423"/>
      <c r="I35" s="423"/>
      <c r="J35" s="424"/>
    </row>
    <row r="36" spans="4:10" ht="30" customHeight="1">
      <c r="D36" s="425" t="s">
        <v>639</v>
      </c>
      <c r="E36" s="426"/>
      <c r="F36" s="426"/>
      <c r="G36" s="426"/>
      <c r="H36" s="426"/>
      <c r="I36" s="426"/>
      <c r="J36" s="427"/>
    </row>
    <row r="37" spans="4:10">
      <c r="D37" s="271"/>
      <c r="E37" s="271"/>
      <c r="F37" s="271"/>
      <c r="G37" s="271"/>
      <c r="H37" s="271"/>
      <c r="I37" s="272"/>
      <c r="J37" s="271"/>
    </row>
    <row r="38" spans="4:10">
      <c r="D38" s="271"/>
      <c r="E38" s="271"/>
      <c r="F38" s="271"/>
      <c r="G38" s="271"/>
      <c r="H38" s="271"/>
      <c r="I38" s="272"/>
      <c r="J38" s="271"/>
    </row>
    <row r="39" spans="4:10">
      <c r="I39" s="266"/>
    </row>
    <row r="40" spans="4:10" ht="18" customHeight="1">
      <c r="D40" s="422" t="s">
        <v>642</v>
      </c>
      <c r="E40" s="423"/>
      <c r="F40" s="423"/>
      <c r="G40" s="423"/>
      <c r="H40" s="423"/>
      <c r="I40" s="423"/>
      <c r="J40" s="424"/>
    </row>
    <row r="41" spans="4:10" ht="60" customHeight="1">
      <c r="D41" s="454" t="s">
        <v>493</v>
      </c>
      <c r="E41" s="455"/>
      <c r="F41" s="455"/>
      <c r="G41" s="455"/>
      <c r="H41" s="455"/>
      <c r="I41" s="455"/>
      <c r="J41" s="456"/>
    </row>
    <row r="42" spans="4:10" ht="49.5" customHeight="1">
      <c r="D42" s="457" t="s">
        <v>474</v>
      </c>
      <c r="E42" s="458"/>
      <c r="F42" s="458"/>
      <c r="G42" s="458"/>
      <c r="H42" s="458"/>
      <c r="I42" s="458"/>
      <c r="J42" s="459"/>
    </row>
    <row r="43" spans="4:10" ht="53.25" customHeight="1">
      <c r="D43" s="457" t="s">
        <v>475</v>
      </c>
      <c r="E43" s="458"/>
      <c r="F43" s="458"/>
      <c r="G43" s="458"/>
      <c r="H43" s="458"/>
      <c r="I43" s="458"/>
      <c r="J43" s="459"/>
    </row>
    <row r="44" spans="4:10" ht="30" customHeight="1">
      <c r="D44" s="444" t="s">
        <v>476</v>
      </c>
      <c r="E44" s="460"/>
      <c r="F44" s="460"/>
      <c r="G44" s="460"/>
      <c r="H44" s="460"/>
      <c r="I44" s="460"/>
      <c r="J44" s="461"/>
    </row>
    <row r="45" spans="4:10" ht="56.25" customHeight="1">
      <c r="D45" s="414" t="s">
        <v>477</v>
      </c>
      <c r="E45" s="415"/>
      <c r="F45" s="415"/>
      <c r="G45" s="415"/>
      <c r="H45" s="415"/>
      <c r="I45" s="415"/>
      <c r="J45" s="416"/>
    </row>
    <row r="46" spans="4:10" ht="84.75" customHeight="1">
      <c r="D46" s="414" t="s">
        <v>478</v>
      </c>
      <c r="E46" s="415"/>
      <c r="F46" s="415"/>
      <c r="G46" s="415"/>
      <c r="H46" s="415"/>
      <c r="I46" s="415"/>
      <c r="J46" s="416"/>
    </row>
    <row r="47" spans="4:10" ht="61.5" customHeight="1">
      <c r="D47" s="417" t="s">
        <v>479</v>
      </c>
      <c r="E47" s="418"/>
      <c r="F47" s="418"/>
      <c r="G47" s="418"/>
      <c r="H47" s="418"/>
      <c r="I47" s="418"/>
      <c r="J47" s="419"/>
    </row>
    <row r="48" spans="4:10">
      <c r="I48" s="266"/>
    </row>
    <row r="49" spans="4:10">
      <c r="I49" s="266"/>
    </row>
    <row r="50" spans="4:10" ht="15.75">
      <c r="D50" s="428" t="s">
        <v>643</v>
      </c>
      <c r="E50" s="429"/>
      <c r="F50" s="429"/>
      <c r="G50" s="429"/>
      <c r="H50" s="429"/>
      <c r="I50" s="429"/>
      <c r="J50" s="430"/>
    </row>
    <row r="51" spans="4:10" ht="20.100000000000001" customHeight="1">
      <c r="D51" s="451" t="s">
        <v>480</v>
      </c>
      <c r="E51" s="451"/>
      <c r="F51" s="451"/>
      <c r="G51" s="451"/>
      <c r="H51" s="451"/>
      <c r="I51" s="451"/>
      <c r="J51" s="451"/>
    </row>
    <row r="52" spans="4:10" ht="20.100000000000001" customHeight="1">
      <c r="D52" s="451" t="s">
        <v>481</v>
      </c>
      <c r="E52" s="451"/>
      <c r="F52" s="451"/>
      <c r="G52" s="451"/>
      <c r="H52" s="451"/>
      <c r="I52" s="451"/>
      <c r="J52" s="451"/>
    </row>
    <row r="53" spans="4:10" ht="20.100000000000001" customHeight="1">
      <c r="D53" s="451" t="s">
        <v>482</v>
      </c>
      <c r="E53" s="451"/>
      <c r="F53" s="451"/>
      <c r="G53" s="451"/>
      <c r="H53" s="451"/>
      <c r="I53" s="451"/>
      <c r="J53" s="451"/>
    </row>
    <row r="54" spans="4:10" ht="42" customHeight="1">
      <c r="D54" s="451" t="s">
        <v>483</v>
      </c>
      <c r="E54" s="451"/>
      <c r="F54" s="451"/>
      <c r="G54" s="451"/>
      <c r="H54" s="451"/>
      <c r="I54" s="451"/>
      <c r="J54" s="451"/>
    </row>
    <row r="55" spans="4:10" ht="38.25" customHeight="1">
      <c r="D55" s="451" t="s">
        <v>484</v>
      </c>
      <c r="E55" s="451"/>
      <c r="F55" s="451"/>
      <c r="G55" s="451"/>
      <c r="H55" s="451"/>
      <c r="I55" s="451"/>
      <c r="J55" s="451"/>
    </row>
    <row r="56" spans="4:10" ht="38.25" customHeight="1">
      <c r="D56" s="452" t="s">
        <v>485</v>
      </c>
      <c r="E56" s="451"/>
      <c r="F56" s="451"/>
      <c r="G56" s="451"/>
      <c r="H56" s="451"/>
      <c r="I56" s="451"/>
      <c r="J56" s="451"/>
    </row>
    <row r="57" spans="4:10" ht="38.25" customHeight="1">
      <c r="D57" s="452" t="s">
        <v>486</v>
      </c>
      <c r="E57" s="451"/>
      <c r="F57" s="451"/>
      <c r="G57" s="451"/>
      <c r="H57" s="451"/>
      <c r="I57" s="451"/>
      <c r="J57" s="451"/>
    </row>
    <row r="58" spans="4:10" ht="25.5" customHeight="1">
      <c r="D58" s="453" t="s">
        <v>487</v>
      </c>
      <c r="E58" s="450"/>
      <c r="F58" s="450"/>
      <c r="G58" s="450"/>
      <c r="H58" s="450"/>
      <c r="I58" s="450"/>
      <c r="J58" s="450"/>
    </row>
    <row r="59" spans="4:10" ht="27.75" customHeight="1">
      <c r="D59" s="450" t="s">
        <v>488</v>
      </c>
      <c r="E59" s="450"/>
      <c r="F59" s="450"/>
      <c r="G59" s="450"/>
      <c r="H59" s="450"/>
      <c r="I59" s="450"/>
      <c r="J59" s="450"/>
    </row>
    <row r="60" spans="4:10">
      <c r="I60" s="266"/>
    </row>
    <row r="61" spans="4:10">
      <c r="I61" s="266"/>
    </row>
    <row r="62" spans="4:10">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52:J52"/>
    <mergeCell ref="D40:J40"/>
    <mergeCell ref="D41:J41"/>
    <mergeCell ref="D42:J42"/>
    <mergeCell ref="D43:J43"/>
    <mergeCell ref="D44:J44"/>
    <mergeCell ref="D45:J45"/>
    <mergeCell ref="D50:J50"/>
    <mergeCell ref="D51:J51"/>
    <mergeCell ref="D59:J59"/>
    <mergeCell ref="D53:J53"/>
    <mergeCell ref="D54:J54"/>
    <mergeCell ref="D55:J55"/>
    <mergeCell ref="D56:J56"/>
    <mergeCell ref="D57:J57"/>
    <mergeCell ref="D58:J58"/>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6:J46"/>
    <mergeCell ref="D47:J47"/>
    <mergeCell ref="E31:I31"/>
    <mergeCell ref="E32:I32"/>
    <mergeCell ref="D35:J35"/>
    <mergeCell ref="D36:J36"/>
    <mergeCell ref="D28:J28"/>
    <mergeCell ref="E29:I29"/>
    <mergeCell ref="E30:I30"/>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63" t="s">
        <v>108</v>
      </c>
      <c r="F5" s="464"/>
      <c r="S5" s="18" t="s">
        <v>503</v>
      </c>
    </row>
    <row r="6" spans="5:24" ht="20.100000000000001" customHeight="1">
      <c r="E6" s="19" t="s">
        <v>124</v>
      </c>
      <c r="F6" s="294" t="s">
        <v>710</v>
      </c>
    </row>
    <row r="7" spans="5:24" ht="20.100000000000001" customHeight="1">
      <c r="E7" s="19" t="s">
        <v>508</v>
      </c>
      <c r="F7" s="294"/>
      <c r="M7" s="18" t="s">
        <v>414</v>
      </c>
      <c r="X7" s="18" t="s">
        <v>111</v>
      </c>
    </row>
    <row r="8" spans="5:24" ht="20.100000000000001" customHeight="1">
      <c r="E8" s="19" t="s">
        <v>509</v>
      </c>
      <c r="F8" s="373"/>
      <c r="M8" s="18" t="s">
        <v>415</v>
      </c>
      <c r="X8" s="18" t="s">
        <v>122</v>
      </c>
    </row>
    <row r="9" spans="5:24" ht="20.100000000000001" customHeight="1">
      <c r="E9" s="19" t="s">
        <v>510</v>
      </c>
      <c r="F9" s="294" t="s">
        <v>711</v>
      </c>
      <c r="M9" s="18" t="s">
        <v>416</v>
      </c>
    </row>
    <row r="10" spans="5:24" ht="20.100000000000001" customHeight="1">
      <c r="E10" s="19" t="s">
        <v>123</v>
      </c>
      <c r="F10" s="294" t="s">
        <v>712</v>
      </c>
      <c r="M10" s="18" t="s">
        <v>504</v>
      </c>
    </row>
    <row r="11" spans="5:24" ht="20.100000000000001" customHeight="1">
      <c r="E11" s="280" t="s">
        <v>500</v>
      </c>
      <c r="F11" s="208" t="s">
        <v>122</v>
      </c>
    </row>
    <row r="12" spans="5:24" ht="20.100000000000001" customHeight="1">
      <c r="E12" s="19" t="s">
        <v>109</v>
      </c>
      <c r="F12" s="326" t="s">
        <v>112</v>
      </c>
    </row>
    <row r="13" spans="5:24" ht="20.100000000000001" customHeight="1">
      <c r="E13" s="19" t="s">
        <v>260</v>
      </c>
      <c r="F13" s="326" t="s">
        <v>116</v>
      </c>
      <c r="R13" s="257"/>
    </row>
    <row r="14" spans="5:24" ht="27" customHeight="1">
      <c r="E14" s="19" t="s">
        <v>501</v>
      </c>
      <c r="F14" s="294" t="s">
        <v>713</v>
      </c>
      <c r="R14" s="258"/>
    </row>
    <row r="15" spans="5:24" ht="36.75" customHeight="1">
      <c r="E15" s="20" t="s">
        <v>110</v>
      </c>
      <c r="F15" s="393"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62"/>
      <c r="F18" s="462"/>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NI0CFPt0Nch8JvhlFkJ/6j92nsdvb3EVY5lcAyJV0zQvrk6qD/7QUoHXNV5tmIX29w2Qh3vaa72uppO/7Z6OQQ==" saltValue="2NJTOFK6d9d4V0qPAtchtw=="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0" t="s">
        <v>531</v>
      </c>
      <c r="G8" s="327" t="s">
        <v>511</v>
      </c>
      <c r="H8" s="327" t="s">
        <v>512</v>
      </c>
      <c r="I8" s="327" t="s">
        <v>159</v>
      </c>
    </row>
    <row r="9" spans="1:21" ht="20.100000000000001" customHeight="1">
      <c r="D9" s="27">
        <v>1</v>
      </c>
      <c r="E9" s="336" t="s">
        <v>126</v>
      </c>
      <c r="F9" s="207" t="s">
        <v>122</v>
      </c>
      <c r="G9" s="394" t="s">
        <v>122</v>
      </c>
      <c r="H9" s="394" t="s">
        <v>122</v>
      </c>
      <c r="I9" s="394" t="s">
        <v>122</v>
      </c>
      <c r="M9" s="18">
        <v>1</v>
      </c>
      <c r="N9" s="18">
        <v>1</v>
      </c>
      <c r="O9" s="18">
        <v>1</v>
      </c>
      <c r="P9" s="18">
        <v>1</v>
      </c>
      <c r="R9" s="18" t="s">
        <v>553</v>
      </c>
      <c r="S9" s="18" t="s">
        <v>554</v>
      </c>
      <c r="T9" s="18" t="s">
        <v>555</v>
      </c>
      <c r="U9" s="18" t="s">
        <v>556</v>
      </c>
    </row>
    <row r="10" spans="1:21" ht="20.100000000000001" customHeight="1">
      <c r="D10" s="28">
        <v>2</v>
      </c>
      <c r="E10" s="337" t="s">
        <v>127</v>
      </c>
      <c r="F10" s="208" t="s">
        <v>122</v>
      </c>
      <c r="G10" s="395" t="s">
        <v>122</v>
      </c>
      <c r="H10" s="395" t="s">
        <v>122</v>
      </c>
      <c r="I10" s="395" t="s">
        <v>122</v>
      </c>
      <c r="M10" s="18">
        <v>1</v>
      </c>
      <c r="N10" s="18">
        <v>1</v>
      </c>
      <c r="O10" s="18">
        <v>1</v>
      </c>
      <c r="P10" s="18">
        <v>1</v>
      </c>
      <c r="R10" s="18" t="s">
        <v>557</v>
      </c>
      <c r="S10" s="18" t="s">
        <v>558</v>
      </c>
      <c r="T10" s="18" t="s">
        <v>559</v>
      </c>
      <c r="U10" s="18" t="s">
        <v>560</v>
      </c>
    </row>
    <row r="11" spans="1:21" ht="20.100000000000001" customHeight="1">
      <c r="D11" s="28">
        <v>3</v>
      </c>
      <c r="E11" s="337" t="s">
        <v>128</v>
      </c>
      <c r="F11" s="208" t="s">
        <v>122</v>
      </c>
      <c r="G11" s="395" t="s">
        <v>122</v>
      </c>
      <c r="H11" s="395" t="s">
        <v>122</v>
      </c>
      <c r="I11" s="395" t="s">
        <v>122</v>
      </c>
      <c r="M11" s="18">
        <v>1</v>
      </c>
      <c r="N11" s="18">
        <v>1</v>
      </c>
      <c r="O11" s="18">
        <v>1</v>
      </c>
      <c r="P11" s="18">
        <v>1</v>
      </c>
      <c r="R11" s="18" t="s">
        <v>561</v>
      </c>
      <c r="S11" s="18" t="s">
        <v>562</v>
      </c>
      <c r="T11" s="18" t="s">
        <v>563</v>
      </c>
      <c r="U11" s="18" t="s">
        <v>564</v>
      </c>
    </row>
    <row r="12" spans="1:21" ht="30">
      <c r="D12" s="28">
        <v>4</v>
      </c>
      <c r="E12" s="337" t="s">
        <v>129</v>
      </c>
      <c r="F12" s="208" t="s">
        <v>122</v>
      </c>
      <c r="G12" s="395" t="s">
        <v>122</v>
      </c>
      <c r="H12" s="395" t="s">
        <v>122</v>
      </c>
      <c r="I12" s="395"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395" t="s">
        <v>122</v>
      </c>
      <c r="H13" s="396" t="s">
        <v>122</v>
      </c>
      <c r="I13" s="396"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6">
        <v>6</v>
      </c>
      <c r="E14" s="338" t="s">
        <v>131</v>
      </c>
      <c r="F14" s="330" t="s">
        <v>122</v>
      </c>
      <c r="G14" s="397" t="s">
        <v>122</v>
      </c>
      <c r="H14" s="328"/>
      <c r="I14" s="329"/>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6">
        <v>7</v>
      </c>
      <c r="E15" s="337" t="s">
        <v>439</v>
      </c>
      <c r="F15" s="391" t="s">
        <v>122</v>
      </c>
      <c r="G15" s="398" t="s">
        <v>122</v>
      </c>
      <c r="H15" s="399" t="s">
        <v>122</v>
      </c>
      <c r="I15" s="399"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65"/>
      <c r="H16" s="466"/>
      <c r="I16" s="467"/>
      <c r="R16" s="201" t="s">
        <v>662</v>
      </c>
    </row>
  </sheetData>
  <sheetProtection algorithmName="SHA-512" hashValue="bJzx5qc+7EEmf8BUeeo/X3E3YUEingfUd+5NqZodtYft3fXCtKnl6aRw2TK4sPoUn3G5Wpxf9Rast4Q4ONKm+Q==" saltValue="dEAysmVBD7JEA5O1n+AztA=="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A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71" t="s">
        <v>164</v>
      </c>
      <c r="F8" s="472"/>
      <c r="G8" s="472"/>
      <c r="H8" s="472"/>
      <c r="I8" s="472"/>
      <c r="J8" s="472"/>
      <c r="K8" s="472"/>
      <c r="L8" s="472"/>
      <c r="M8" s="472"/>
      <c r="N8" s="472"/>
      <c r="O8" s="472"/>
      <c r="P8" s="472"/>
      <c r="Q8" s="472"/>
      <c r="R8" s="472"/>
      <c r="S8" s="472"/>
      <c r="T8" s="472"/>
      <c r="U8" s="472"/>
      <c r="V8" s="472"/>
      <c r="W8" s="472"/>
      <c r="X8" s="472"/>
      <c r="Y8" s="473"/>
    </row>
    <row r="9" spans="5:25" ht="22.5" customHeight="1">
      <c r="E9" s="480" t="s">
        <v>432</v>
      </c>
      <c r="F9" s="481"/>
      <c r="G9" s="481"/>
      <c r="H9" s="481"/>
      <c r="I9" s="481"/>
      <c r="J9" s="481"/>
      <c r="K9" s="481"/>
      <c r="L9" s="481"/>
      <c r="M9" s="481"/>
      <c r="N9" s="481"/>
      <c r="O9" s="481"/>
      <c r="P9" s="481"/>
      <c r="Q9" s="481"/>
      <c r="R9" s="481"/>
      <c r="S9" s="481"/>
      <c r="T9" s="481"/>
      <c r="U9" s="481"/>
      <c r="V9" s="481"/>
      <c r="W9" s="481"/>
      <c r="X9" s="481"/>
      <c r="Y9" s="482"/>
    </row>
    <row r="10" spans="5:25" ht="27" customHeight="1">
      <c r="E10" s="470" t="s">
        <v>150</v>
      </c>
      <c r="F10" s="470" t="s">
        <v>151</v>
      </c>
      <c r="G10" s="470" t="s">
        <v>2</v>
      </c>
      <c r="H10" s="470" t="s">
        <v>3</v>
      </c>
      <c r="I10" s="470" t="s">
        <v>4</v>
      </c>
      <c r="J10" s="470" t="s">
        <v>5</v>
      </c>
      <c r="K10" s="470" t="s">
        <v>6</v>
      </c>
      <c r="L10" s="470" t="s">
        <v>7</v>
      </c>
      <c r="M10" s="474" t="s">
        <v>152</v>
      </c>
      <c r="N10" s="475"/>
      <c r="O10" s="475"/>
      <c r="P10" s="476"/>
      <c r="Q10" s="470" t="s">
        <v>9</v>
      </c>
      <c r="R10" s="477" t="s">
        <v>505</v>
      </c>
      <c r="S10" s="470" t="s">
        <v>134</v>
      </c>
      <c r="T10" s="470" t="s">
        <v>11</v>
      </c>
      <c r="U10" s="468" t="s">
        <v>12</v>
      </c>
      <c r="V10" s="469"/>
      <c r="W10" s="468" t="s">
        <v>13</v>
      </c>
      <c r="X10" s="469"/>
      <c r="Y10" s="470" t="s">
        <v>14</v>
      </c>
    </row>
    <row r="11" spans="5:25" ht="24" customHeight="1">
      <c r="E11" s="470"/>
      <c r="F11" s="470"/>
      <c r="G11" s="470"/>
      <c r="H11" s="470"/>
      <c r="I11" s="470"/>
      <c r="J11" s="470"/>
      <c r="K11" s="470"/>
      <c r="L11" s="470"/>
      <c r="M11" s="474" t="s">
        <v>386</v>
      </c>
      <c r="N11" s="475"/>
      <c r="O11" s="476"/>
      <c r="P11" s="470" t="s">
        <v>153</v>
      </c>
      <c r="Q11" s="470"/>
      <c r="R11" s="478"/>
      <c r="S11" s="470"/>
      <c r="T11" s="470"/>
      <c r="U11" s="468"/>
      <c r="V11" s="469"/>
      <c r="W11" s="468"/>
      <c r="X11" s="469"/>
      <c r="Y11" s="470"/>
    </row>
    <row r="12" spans="5:25" ht="79.5" customHeight="1">
      <c r="E12" s="470"/>
      <c r="F12" s="470"/>
      <c r="G12" s="470"/>
      <c r="H12" s="470"/>
      <c r="I12" s="470"/>
      <c r="J12" s="470"/>
      <c r="K12" s="470"/>
      <c r="L12" s="470"/>
      <c r="M12" s="65" t="s">
        <v>17</v>
      </c>
      <c r="N12" s="371" t="s">
        <v>18</v>
      </c>
      <c r="O12" s="371" t="s">
        <v>19</v>
      </c>
      <c r="P12" s="470"/>
      <c r="Q12" s="470"/>
      <c r="R12" s="479"/>
      <c r="S12" s="470"/>
      <c r="T12" s="470"/>
      <c r="U12" s="65" t="s">
        <v>20</v>
      </c>
      <c r="V12" s="65" t="s">
        <v>21</v>
      </c>
      <c r="W12" s="65" t="s">
        <v>20</v>
      </c>
      <c r="X12" s="65" t="s">
        <v>21</v>
      </c>
      <c r="Y12" s="470"/>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8">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8">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42.47</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2883</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8">
        <f>+IFERROR(IF(COUNT('Shareholding Pattern'!M50),('Shareholding Pattern'!M50),""),"")</f>
        <v>57.53</v>
      </c>
      <c r="M14" s="286">
        <f>+IFERROR(IF(COUNT('Shareholding Pattern'!N50),('Shareholding Pattern'!N50),""),"")</f>
        <v>6258504</v>
      </c>
      <c r="N14" s="141" t="str">
        <f>+IFERROR(IF(COUNT('Shareholding Pattern'!O50),('Shareholding Pattern'!O50),""),"")</f>
        <v/>
      </c>
      <c r="O14" s="141">
        <f>+IFERROR(IF(COUNT('Shareholding Pattern'!P50),('Shareholding Pattern'!P50),""),"")</f>
        <v>6258504</v>
      </c>
      <c r="P14" s="188">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57.53</v>
      </c>
      <c r="U14" s="78" t="str">
        <f>+IFERROR(IF(COUNT('Shareholding Pattern'!V50),('Shareholding Pattern'!V50),""),"")</f>
        <v/>
      </c>
      <c r="V14" s="188" t="str">
        <f>+IFERROR(IF(COUNT('Shareholding Pattern'!W50),('Shareholding Pattern'!W50),""),"")</f>
        <v/>
      </c>
      <c r="W14" s="317"/>
      <c r="X14" s="318"/>
      <c r="Y14" s="78">
        <f>+IFERROR(IF(COUNT('Shareholding Pattern'!Z50),('Shareholding Pattern'!Z50),""),"")</f>
        <v>5194810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75">
      <c r="E18" s="57"/>
      <c r="F18" s="69" t="s">
        <v>19</v>
      </c>
      <c r="G18" s="80">
        <f>+IFERROR(IF(COUNT('Shareholding Pattern'!H58),('Shareholding Pattern'!H58),""),"")</f>
        <v>2886</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3">
        <f>+IFERROR(IF(COUNT('Shareholding Pattern'!M58),('Shareholding Pattern'!M58),""),"")</f>
        <v>100</v>
      </c>
      <c r="M18" s="285">
        <f>+IFERROR(IF(COUNT('Shareholding Pattern'!N58),('Shareholding Pattern'!N58),""),"")</f>
        <v>10878748</v>
      </c>
      <c r="N18" s="372" t="str">
        <f>+IFERROR(IF(COUNT('Shareholding Pattern'!O58),('Shareholding Pattern'!O58),""),"")</f>
        <v/>
      </c>
      <c r="O18" s="372">
        <f>+IFERROR(IF(COUNT('Shareholding Pattern'!P58),('Shareholding Pattern'!P58),""),"")</f>
        <v>10878748</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9815054</v>
      </c>
    </row>
    <row r="19" spans="5:25"/>
  </sheetData>
  <sheetProtection sheet="1" objects="1" scenarios="1"/>
  <mergeCells count="20">
    <mergeCell ref="H10:H12"/>
    <mergeCell ref="E9:Y9"/>
    <mergeCell ref="I10:I12"/>
    <mergeCell ref="J10:J12"/>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3"/>
  <sheetViews>
    <sheetView topLeftCell="A202" workbookViewId="0">
      <selection activeCell="F221" sqref="F221"/>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1" t="s">
        <v>513</v>
      </c>
      <c r="B1" s="331" t="s">
        <v>251</v>
      </c>
      <c r="C1" s="331" t="s">
        <v>514</v>
      </c>
      <c r="D1" s="331" t="s">
        <v>252</v>
      </c>
      <c r="E1" s="331" t="s">
        <v>610</v>
      </c>
    </row>
    <row r="2" spans="1:5" ht="18.7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60" activePane="bottomRight" state="frozen"/>
      <selection activeCell="D7" sqref="D7"/>
      <selection pane="topRight" activeCell="F7" sqref="F7"/>
      <selection pane="bottomLeft" activeCell="D13" sqref="D13"/>
      <selection pane="bottomRight" activeCell="F43" sqref="F43"/>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3" customWidth="1"/>
    <col min="9" max="10" width="16.7109375" style="143" customWidth="1"/>
    <col min="11" max="12" width="16.7109375" customWidth="1"/>
    <col min="13" max="13" width="16.7109375" style="122" customWidth="1"/>
    <col min="14" max="14" width="19.28515625" style="67" customWidth="1"/>
    <col min="15" max="15" width="18.7109375" style="67" customWidth="1"/>
    <col min="16" max="16" width="16.7109375" style="143" customWidth="1"/>
    <col min="17" max="17" width="16.7109375" style="122" customWidth="1"/>
    <col min="18" max="19" width="16.7109375" style="143" customWidth="1"/>
    <col min="20" max="20" width="18" style="143" customWidth="1"/>
    <col min="21" max="21" width="20.140625" style="67" customWidth="1"/>
    <col min="22" max="22" width="16.7109375" style="67" customWidth="1"/>
    <col min="23" max="23" width="12.28515625" style="67" customWidth="1"/>
    <col min="24" max="24" width="16.7109375" style="143" customWidth="1"/>
    <col min="25" max="25" width="15.42578125" style="67" customWidth="1"/>
    <col min="26" max="26" width="18.42578125" style="143" customWidth="1"/>
    <col min="27" max="27" width="2.7109375" customWidth="1"/>
    <col min="28" max="16382" width="5.5703125" hidden="1"/>
    <col min="16383" max="16383" width="2.85546875" hidden="1"/>
    <col min="16384" max="16384" width="5.5703125" hidden="1"/>
  </cols>
  <sheetData>
    <row r="1" spans="5:58" hidden="1"/>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3" spans="5:58" hidden="1"/>
    <row r="4" spans="5:58" hidden="1"/>
    <row r="5" spans="5:58" hidden="1"/>
    <row r="6" spans="5:58" hidden="1"/>
    <row r="7" spans="5:58" ht="15" customHeight="1"/>
    <row r="8" spans="5:58" ht="11.25" customHeight="1"/>
    <row r="9" spans="5:58" ht="18.75" customHeight="1">
      <c r="E9" s="529" t="s">
        <v>133</v>
      </c>
      <c r="F9" s="512" t="s">
        <v>0</v>
      </c>
      <c r="G9" s="513"/>
      <c r="H9" s="500" t="s">
        <v>2</v>
      </c>
      <c r="I9" s="500" t="s">
        <v>3</v>
      </c>
      <c r="J9" s="500" t="s">
        <v>4</v>
      </c>
      <c r="K9" s="518" t="s">
        <v>5</v>
      </c>
      <c r="L9" s="518" t="s">
        <v>6</v>
      </c>
      <c r="M9" s="522" t="s">
        <v>7</v>
      </c>
      <c r="N9" s="519" t="s">
        <v>8</v>
      </c>
      <c r="O9" s="520"/>
      <c r="P9" s="520"/>
      <c r="Q9" s="521"/>
      <c r="R9" s="500" t="s">
        <v>9</v>
      </c>
      <c r="S9" s="501" t="s">
        <v>505</v>
      </c>
      <c r="T9" s="524" t="s">
        <v>134</v>
      </c>
      <c r="U9" s="523" t="s">
        <v>11</v>
      </c>
      <c r="V9" s="518" t="s">
        <v>12</v>
      </c>
      <c r="W9" s="518"/>
      <c r="X9" s="518" t="s">
        <v>13</v>
      </c>
      <c r="Y9" s="518"/>
      <c r="Z9" s="500" t="s">
        <v>14</v>
      </c>
    </row>
    <row r="10" spans="5:58" ht="28.5" customHeight="1">
      <c r="E10" s="530"/>
      <c r="F10" s="514"/>
      <c r="G10" s="515"/>
      <c r="H10" s="500"/>
      <c r="I10" s="500"/>
      <c r="J10" s="500"/>
      <c r="K10" s="518"/>
      <c r="L10" s="518"/>
      <c r="M10" s="522"/>
      <c r="N10" s="519" t="s">
        <v>15</v>
      </c>
      <c r="O10" s="520"/>
      <c r="P10" s="521"/>
      <c r="Q10" s="522" t="s">
        <v>16</v>
      </c>
      <c r="R10" s="500"/>
      <c r="S10" s="502"/>
      <c r="T10" s="500"/>
      <c r="U10" s="523"/>
      <c r="V10" s="518"/>
      <c r="W10" s="518"/>
      <c r="X10" s="518"/>
      <c r="Y10" s="518"/>
      <c r="Z10" s="500"/>
    </row>
    <row r="11" spans="5:58" ht="113.25" customHeight="1">
      <c r="E11" s="531"/>
      <c r="F11" s="516"/>
      <c r="G11" s="517"/>
      <c r="H11" s="500"/>
      <c r="I11" s="500"/>
      <c r="J11" s="500"/>
      <c r="K11" s="518"/>
      <c r="L11" s="518"/>
      <c r="M11" s="522"/>
      <c r="N11" s="139" t="s">
        <v>17</v>
      </c>
      <c r="O11" s="139" t="s">
        <v>18</v>
      </c>
      <c r="P11" s="144" t="s">
        <v>19</v>
      </c>
      <c r="Q11" s="522"/>
      <c r="R11" s="500"/>
      <c r="S11" s="503"/>
      <c r="T11" s="500"/>
      <c r="U11" s="523"/>
      <c r="V11" s="139" t="s">
        <v>20</v>
      </c>
      <c r="W11" s="68" t="s">
        <v>21</v>
      </c>
      <c r="X11" s="144" t="s">
        <v>20</v>
      </c>
      <c r="Y11" s="68" t="s">
        <v>21</v>
      </c>
      <c r="Z11" s="500"/>
    </row>
    <row r="12" spans="5:58" ht="18.75" customHeight="1">
      <c r="E12" s="119" t="s">
        <v>22</v>
      </c>
      <c r="F12" s="528" t="s">
        <v>23</v>
      </c>
      <c r="G12" s="528"/>
      <c r="H12" s="528"/>
      <c r="I12" s="528"/>
      <c r="J12" s="528"/>
      <c r="K12" s="528"/>
      <c r="L12" s="528"/>
      <c r="M12" s="528"/>
      <c r="N12" s="528"/>
      <c r="O12" s="528"/>
      <c r="P12" s="528"/>
      <c r="Q12" s="528"/>
      <c r="R12" s="528"/>
      <c r="S12" s="528"/>
      <c r="T12" s="528"/>
      <c r="U12" s="528"/>
      <c r="V12" s="528"/>
      <c r="W12" s="528"/>
      <c r="X12" s="528"/>
      <c r="Y12" s="528"/>
      <c r="Z12" s="363"/>
    </row>
    <row r="13" spans="5:58" ht="20.100000000000001"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00000000000001" customHeight="1">
      <c r="E14" s="108" t="s">
        <v>26</v>
      </c>
      <c r="F14" s="242" t="s">
        <v>27</v>
      </c>
      <c r="G14" s="239"/>
      <c r="H14" s="190">
        <f>IFERROR(IF(COUNT(IndHUF!$AD$13),IF(IndHUF!$AD$13=0,"0",IndHUF!$AD$13),""),"")</f>
        <v>3</v>
      </c>
      <c r="I14" s="353">
        <f>+IF(COUNT(IndHUF!H20),IndHUF!H20,"")</f>
        <v>4620244</v>
      </c>
      <c r="J14" s="353" t="str">
        <f>+IF(COUNT(IndHUF!I20),IndHUF!I20,"")</f>
        <v/>
      </c>
      <c r="K14" s="132" t="str">
        <f>+IF(COUNT(IndHUF!J20),IndHUF!J20,"")</f>
        <v/>
      </c>
      <c r="L14" s="132">
        <f>+IF(COUNT(IndHUF!K20),IndHUF!K20,"")</f>
        <v>4620244</v>
      </c>
      <c r="M14" s="172">
        <f>+IFERROR(IF(COUNT(L14),ROUND(L14/'Shareholding Pattern'!$L$57*100,2),""),0)</f>
        <v>42.47</v>
      </c>
      <c r="N14" s="189">
        <f>+IF(COUNT(+IndHUF!M20),SUM(+IndHUF!M20),"")</f>
        <v>4620244</v>
      </c>
      <c r="O14" s="189" t="str">
        <f>+IF(COUNT(+IndHUF!N20),SUM(+IndHUF!N20),"")</f>
        <v/>
      </c>
      <c r="P14" s="353">
        <f>+IF(COUNT(IndHUF!O20),IndHUF!O20,"")</f>
        <v>4620244</v>
      </c>
      <c r="Q14" s="172">
        <f>+IF(COUNT(IndHUF!P20),IndHUF!P20,"")</f>
        <v>42.47</v>
      </c>
      <c r="R14" s="353" t="str">
        <f>+IF(COUNT(IndHUF!Q20),IndHUF!Q20,"")</f>
        <v/>
      </c>
      <c r="S14" s="353" t="str">
        <f>+IF(COUNT(IndHUF!R20),IndHUF!R20,"")</f>
        <v/>
      </c>
      <c r="T14" s="353" t="str">
        <f>+IF(COUNT(IndHUF!S20),IndHUF!S20,"")</f>
        <v/>
      </c>
      <c r="U14" s="133">
        <f>+IFERROR(IF(COUNT(L14,T14),ROUND(SUM(L14,T14)/SUM('Shareholding Pattern'!$L$57,'Shareholding Pattern'!$T$57)*100,2),""),0)</f>
        <v>42.47</v>
      </c>
      <c r="V14" s="210" t="str">
        <f>+IF(COUNT(IndHUF!U20),IndHUF!U20,"")</f>
        <v/>
      </c>
      <c r="W14" s="185" t="str">
        <f>+IFERROR(IF(COUNT(V14),ROUND(SUM(V14)/SUM(L14)*100,2),""),0)</f>
        <v/>
      </c>
      <c r="X14" s="210" t="str">
        <f>+IF(COUNT(IndHUF!W20),IndHUF!W20,"")</f>
        <v/>
      </c>
      <c r="Y14" s="133" t="str">
        <f>+IFERROR(IF(COUNT(X14),ROUND(SUM(X14)/SUM(L14)*100,2),""),0)</f>
        <v/>
      </c>
      <c r="Z14" s="353">
        <f>+IF(COUNT(IndHUF!Y20),IndHUF!Y20,"")</f>
        <v>4620244</v>
      </c>
      <c r="AA14" s="101"/>
      <c r="AR14" t="s">
        <v>184</v>
      </c>
      <c r="AX14" t="s">
        <v>218</v>
      </c>
      <c r="AZ14" t="s">
        <v>387</v>
      </c>
      <c r="BF14" t="s">
        <v>328</v>
      </c>
    </row>
    <row r="15" spans="5:58" ht="20.100000000000001"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00000000000001"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00000000000001"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00000000000001" customHeight="1">
      <c r="E18" s="486" t="s">
        <v>35</v>
      </c>
      <c r="F18" s="486"/>
      <c r="G18" s="486"/>
      <c r="H18" s="64">
        <f>+IFERROR(IF(COUNT(H14:H17),ROUND(SUM(H14:H17),0),""),"")</f>
        <v>3</v>
      </c>
      <c r="I18" s="64">
        <f t="shared" ref="I18:Z18" si="2">+IFERROR(IF(COUNT(I14:I17),ROUND(SUM(I14:I17),0),""),"")</f>
        <v>4620244</v>
      </c>
      <c r="J18" s="64" t="str">
        <f t="shared" si="2"/>
        <v/>
      </c>
      <c r="K18" s="4" t="str">
        <f t="shared" si="2"/>
        <v/>
      </c>
      <c r="L18" s="64">
        <f t="shared" si="2"/>
        <v>4620244</v>
      </c>
      <c r="M18" s="174">
        <f>+IFERROR(IF(COUNT(L18),ROUND(L18/'Shareholding Pattern'!$L$57*100,2),""),0)</f>
        <v>42.47</v>
      </c>
      <c r="N18" s="141">
        <f t="shared" si="2"/>
        <v>4620244</v>
      </c>
      <c r="O18" s="141" t="str">
        <f t="shared" si="2"/>
        <v/>
      </c>
      <c r="P18" s="64">
        <f t="shared" si="2"/>
        <v>4620244</v>
      </c>
      <c r="Q18" s="182">
        <f>IFERROR(IF(COUNT(P18),ROUND(P18/$P$58*100,2),""),0)</f>
        <v>42.47</v>
      </c>
      <c r="R18" s="64" t="str">
        <f t="shared" si="2"/>
        <v/>
      </c>
      <c r="S18" s="64" t="str">
        <f t="shared" si="2"/>
        <v/>
      </c>
      <c r="T18" s="64" t="str">
        <f t="shared" si="2"/>
        <v/>
      </c>
      <c r="U18" s="136">
        <f>+IFERROR(IF(COUNT(L18,T18),ROUND(SUM(L18,T18)/SUM('Shareholding Pattern'!$L$57,'Shareholding Pattern'!$T$57)*100,2),""),0)</f>
        <v>42.47</v>
      </c>
      <c r="V18" s="64" t="str">
        <f t="shared" si="2"/>
        <v/>
      </c>
      <c r="W18" s="186" t="str">
        <f>+IFERROR(IF(COUNT(V18),ROUND(SUM(V18)/SUM(L18)*100,2),""),0)</f>
        <v/>
      </c>
      <c r="X18" s="64" t="str">
        <f t="shared" si="2"/>
        <v/>
      </c>
      <c r="Y18" s="137" t="str">
        <f>+IFERROR(IF(COUNT(X18),ROUND(SUM(X18)/SUM(L18)*100,2),""),0)</f>
        <v/>
      </c>
      <c r="Z18" s="64">
        <f t="shared" si="2"/>
        <v>4620244</v>
      </c>
      <c r="AA18" s="101"/>
      <c r="AR18" t="s">
        <v>188</v>
      </c>
      <c r="AX18" t="s">
        <v>333</v>
      </c>
      <c r="AZ18" t="s">
        <v>228</v>
      </c>
      <c r="BF18" t="s">
        <v>354</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00000000000001"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00000000000001"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00000000000001"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00000000000001"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00000000000001" customHeight="1">
      <c r="E25" s="486" t="s">
        <v>43</v>
      </c>
      <c r="F25" s="486"/>
      <c r="G25" s="486"/>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5" t="s">
        <v>105</v>
      </c>
      <c r="F26" s="485"/>
      <c r="G26" s="485"/>
      <c r="H26" s="159">
        <f t="shared" ref="H26:Z26" si="6">+IFERROR(IF(COUNT(H18,H25),ROUND(SUM(H18,H25),0),""),"")</f>
        <v>3</v>
      </c>
      <c r="I26" s="159">
        <f t="shared" si="6"/>
        <v>4620244</v>
      </c>
      <c r="J26" s="159" t="str">
        <f t="shared" si="6"/>
        <v/>
      </c>
      <c r="K26" s="157" t="str">
        <f t="shared" si="6"/>
        <v/>
      </c>
      <c r="L26" s="159">
        <f t="shared" si="6"/>
        <v>4620244</v>
      </c>
      <c r="M26" s="174">
        <f>+IFERROR(IF(COUNT(L26),ROUND(L26/'Shareholding Pattern'!$L$57*100,2),""),0)</f>
        <v>42.47</v>
      </c>
      <c r="N26" s="158">
        <f t="shared" si="6"/>
        <v>4620244</v>
      </c>
      <c r="O26" s="158" t="str">
        <f t="shared" si="6"/>
        <v/>
      </c>
      <c r="P26" s="159">
        <f t="shared" si="6"/>
        <v>4620244</v>
      </c>
      <c r="Q26" s="182">
        <f>IFERROR(IF(COUNT(P26),ROUND(P26/$P$58*100,2),""),0)</f>
        <v>42.47</v>
      </c>
      <c r="R26" s="355" t="str">
        <f t="shared" si="6"/>
        <v/>
      </c>
      <c r="S26" s="355" t="str">
        <f t="shared" si="6"/>
        <v/>
      </c>
      <c r="T26" s="159" t="str">
        <f t="shared" si="6"/>
        <v/>
      </c>
      <c r="U26" s="136">
        <f>+IFERROR(IF(COUNT(L26,T26),ROUND(SUM(L26,T26)/SUM('Shareholding Pattern'!$L$57,'Shareholding Pattern'!$T$57)*100,2),""),0)</f>
        <v>42.47</v>
      </c>
      <c r="V26" s="159" t="str">
        <f t="shared" si="6"/>
        <v/>
      </c>
      <c r="W26" s="186" t="str">
        <f>+IFERROR(IF(COUNT(V26),ROUND(SUM(V26)/SUM(L26)*100,2),""),0)</f>
        <v/>
      </c>
      <c r="X26" s="159" t="str">
        <f t="shared" si="6"/>
        <v/>
      </c>
      <c r="Y26" s="137" t="str">
        <f t="shared" si="4"/>
        <v/>
      </c>
      <c r="Z26" s="159">
        <f t="shared" si="6"/>
        <v>4620244</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00000000000001" customHeight="1">
      <c r="E29" s="107" t="s">
        <v>24</v>
      </c>
      <c r="F29" s="504" t="s">
        <v>40</v>
      </c>
      <c r="G29" s="505"/>
      <c r="H29" s="505"/>
      <c r="I29" s="505"/>
      <c r="J29" s="505"/>
      <c r="K29" s="505"/>
      <c r="L29" s="505"/>
      <c r="M29" s="505"/>
      <c r="N29" s="505"/>
      <c r="O29" s="505"/>
      <c r="P29" s="505"/>
      <c r="Q29" s="505"/>
      <c r="R29" s="505"/>
      <c r="S29" s="505"/>
      <c r="T29" s="505"/>
      <c r="U29" s="505"/>
      <c r="V29" s="505"/>
      <c r="W29" s="505"/>
      <c r="X29" s="505"/>
      <c r="Y29" s="505"/>
      <c r="Z29" s="505"/>
      <c r="AX29" t="s">
        <v>341</v>
      </c>
      <c r="AZ29" t="s">
        <v>239</v>
      </c>
      <c r="BF29" t="s">
        <v>362</v>
      </c>
    </row>
    <row r="30" spans="5:58" ht="20.100000000000001"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489"/>
      <c r="Y30" s="490"/>
      <c r="Z30" s="295"/>
      <c r="AR30" t="s">
        <v>310</v>
      </c>
      <c r="AX30" t="s">
        <v>342</v>
      </c>
      <c r="AZ30" t="s">
        <v>240</v>
      </c>
      <c r="BF30" t="s">
        <v>363</v>
      </c>
    </row>
    <row r="31" spans="5:58" ht="20.100000000000001"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491"/>
      <c r="Y31" s="492"/>
      <c r="Z31" s="295"/>
      <c r="AR31" t="s">
        <v>196</v>
      </c>
      <c r="AX31" t="s">
        <v>343</v>
      </c>
      <c r="AZ31" t="s">
        <v>241</v>
      </c>
      <c r="BF31" t="s">
        <v>374</v>
      </c>
    </row>
    <row r="32" spans="5:58" ht="20.100000000000001"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491"/>
      <c r="Y32" s="492"/>
      <c r="Z32" s="295"/>
      <c r="AR32" t="s">
        <v>197</v>
      </c>
      <c r="AX32" t="s">
        <v>221</v>
      </c>
      <c r="AZ32" t="s">
        <v>242</v>
      </c>
      <c r="BF32" t="s">
        <v>364</v>
      </c>
    </row>
    <row r="33" spans="5:58" ht="20.100000000000001"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491"/>
      <c r="Y33" s="492"/>
      <c r="Z33" s="295"/>
      <c r="AR33" t="s">
        <v>198</v>
      </c>
      <c r="AX33" t="s">
        <v>222</v>
      </c>
      <c r="AZ33" t="s">
        <v>243</v>
      </c>
      <c r="BF33" t="s">
        <v>365</v>
      </c>
    </row>
    <row r="34" spans="5:58" ht="20.100000000000001"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491"/>
      <c r="Y34" s="492"/>
      <c r="Z34" s="295"/>
      <c r="AR34" t="s">
        <v>199</v>
      </c>
      <c r="AX34" t="s">
        <v>223</v>
      </c>
      <c r="AZ34" t="s">
        <v>244</v>
      </c>
      <c r="BF34" t="s">
        <v>366</v>
      </c>
    </row>
    <row r="35" spans="5:58" ht="20.100000000000001"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491"/>
      <c r="Y35" s="492"/>
      <c r="Z35" s="295"/>
      <c r="AR35" t="s">
        <v>200</v>
      </c>
      <c r="AX35" t="s">
        <v>224</v>
      </c>
      <c r="AZ35" t="s">
        <v>389</v>
      </c>
      <c r="BF35" t="s">
        <v>367</v>
      </c>
    </row>
    <row r="36" spans="5:58" ht="20.100000000000001"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491"/>
      <c r="Y36" s="492"/>
      <c r="Z36" s="295"/>
      <c r="AR36" t="s">
        <v>201</v>
      </c>
      <c r="AX36" t="s">
        <v>344</v>
      </c>
      <c r="AZ36" t="s">
        <v>245</v>
      </c>
      <c r="BF36" t="s">
        <v>368</v>
      </c>
    </row>
    <row r="37" spans="5:58" ht="20.100000000000001"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491"/>
      <c r="Y37" s="492"/>
      <c r="Z37" s="295"/>
      <c r="AR37" t="s">
        <v>202</v>
      </c>
      <c r="AX37" t="s">
        <v>225</v>
      </c>
      <c r="AZ37" t="s">
        <v>246</v>
      </c>
      <c r="BF37" t="s">
        <v>376</v>
      </c>
    </row>
    <row r="38" spans="5:58" ht="20.100000000000001"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491"/>
      <c r="Y38" s="492"/>
      <c r="Z38" s="295"/>
      <c r="AR38" t="s">
        <v>203</v>
      </c>
      <c r="AX38" t="s">
        <v>345</v>
      </c>
      <c r="AZ38" t="s">
        <v>247</v>
      </c>
      <c r="BF38" t="s">
        <v>377</v>
      </c>
    </row>
    <row r="39" spans="5:58" ht="20.100000000000001" customHeight="1">
      <c r="E39" s="486" t="s">
        <v>57</v>
      </c>
      <c r="F39" s="486"/>
      <c r="G39" s="486"/>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491"/>
      <c r="Y39" s="492"/>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491"/>
      <c r="Y40" s="492"/>
      <c r="Z40" s="295"/>
      <c r="AR40" t="s">
        <v>205</v>
      </c>
      <c r="AX40" t="s">
        <v>226</v>
      </c>
      <c r="AZ40" t="s">
        <v>248</v>
      </c>
      <c r="BF40" t="s">
        <v>382</v>
      </c>
    </row>
    <row r="41" spans="5:58" ht="20.100000000000001" customHeight="1">
      <c r="E41" s="486" t="s">
        <v>62</v>
      </c>
      <c r="F41" s="486"/>
      <c r="G41" s="486"/>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491"/>
      <c r="Y41" s="492"/>
      <c r="Z41" s="53" t="str">
        <f t="shared" ref="Z41" si="17">+IF(COUNT(Z40),SUM(Z40),"")</f>
        <v/>
      </c>
      <c r="AR41" t="s">
        <v>431</v>
      </c>
    </row>
    <row r="42" spans="5:58" ht="20.100000000000001" customHeight="1">
      <c r="E42" s="113" t="s">
        <v>63</v>
      </c>
      <c r="F42" s="247" t="s">
        <v>64</v>
      </c>
      <c r="G42" s="162"/>
      <c r="H42" s="357"/>
      <c r="I42" s="357"/>
      <c r="J42" s="357"/>
      <c r="K42" s="162"/>
      <c r="L42" s="162"/>
      <c r="M42" s="163"/>
      <c r="N42" s="164"/>
      <c r="O42" s="164"/>
      <c r="P42" s="357"/>
      <c r="Q42" s="163"/>
      <c r="R42" s="357"/>
      <c r="S42" s="357"/>
      <c r="T42" s="357"/>
      <c r="U42" s="162"/>
      <c r="V42" s="164"/>
      <c r="W42" s="165"/>
      <c r="X42" s="491"/>
      <c r="Y42" s="492"/>
      <c r="Z42" s="367"/>
    </row>
    <row r="43" spans="5:58" ht="51.75" customHeight="1">
      <c r="E43" s="148" t="s">
        <v>76</v>
      </c>
      <c r="F43" s="248" t="s">
        <v>65</v>
      </c>
      <c r="H43" s="295">
        <v>2800</v>
      </c>
      <c r="I43" s="295">
        <v>3569649</v>
      </c>
      <c r="J43" s="295"/>
      <c r="K43" s="295"/>
      <c r="L43" s="225">
        <f>+IFERROR(IF(COUNT(I43:K43),ROUND(SUM(I43:K43),0),""),"")</f>
        <v>3569649</v>
      </c>
      <c r="M43" s="226">
        <f>+IFERROR(IF(COUNT(L43),ROUND(L43/'Shareholding Pattern'!$L$57*100,2),""),"")</f>
        <v>32.81</v>
      </c>
      <c r="N43" s="295">
        <v>3569649</v>
      </c>
      <c r="O43" s="295"/>
      <c r="P43" s="225">
        <f t="shared" ref="P43" si="18">+IFERROR(IF(COUNT(N43:O43),ROUND(SUM(N43:O43),0),""),"")</f>
        <v>3569649</v>
      </c>
      <c r="Q43" s="179">
        <f>+IFERROR(IF(COUNT(P43),ROUND(P43/'Shareholding Pattern'!$P$58*100,2),""),"")</f>
        <v>32.81</v>
      </c>
      <c r="R43" s="295"/>
      <c r="S43" s="295"/>
      <c r="T43" s="225" t="str">
        <f>+IFERROR(IF(COUNT(R43:S43),ROUND(SUM(R43:S43),0),""),"")</f>
        <v/>
      </c>
      <c r="U43" s="228">
        <f>+IFERROR(IF(COUNT(L43,T43),ROUND(SUM(L43,T43)/SUM('Shareholding Pattern'!$L$57,'Shareholding Pattern'!$T$57)*100,2),""),"")</f>
        <v>32.81</v>
      </c>
      <c r="V43" s="295"/>
      <c r="W43" s="185" t="str">
        <f t="shared" ref="W43:W50" si="19">+IFERROR(IF(COUNT(V43),ROUND(SUM(V43)/SUM(L43)*100,2),""),0)</f>
        <v/>
      </c>
      <c r="X43" s="491"/>
      <c r="Y43" s="492"/>
      <c r="Z43" s="295">
        <v>3479920</v>
      </c>
      <c r="AR43" t="s">
        <v>206</v>
      </c>
    </row>
    <row r="44" spans="5:58" ht="43.5" customHeight="1">
      <c r="E44" s="148" t="s">
        <v>77</v>
      </c>
      <c r="F44" s="249" t="s">
        <v>66</v>
      </c>
      <c r="H44" s="295">
        <v>4</v>
      </c>
      <c r="I44" s="295">
        <v>1434240</v>
      </c>
      <c r="J44" s="295"/>
      <c r="K44" s="295"/>
      <c r="L44" s="225">
        <f t="shared" ref="L44:L50" si="20">+IFERROR(IF(COUNT(I44:K44),ROUND(SUM(I44:K44),0),""),"")</f>
        <v>1434240</v>
      </c>
      <c r="M44" s="226">
        <f>+IFERROR(IF(COUNT(L44),ROUND(L44/'Shareholding Pattern'!$L$57*100,2),""),"")</f>
        <v>13.18</v>
      </c>
      <c r="N44" s="295">
        <v>1434240</v>
      </c>
      <c r="O44" s="295"/>
      <c r="P44" s="225">
        <f t="shared" ref="P44:P48" si="21">+IFERROR(IF(COUNT(N44:O44),ROUND(SUM(N44:O44),0),""),"")</f>
        <v>1434240</v>
      </c>
      <c r="Q44" s="179">
        <f>+IFERROR(IF(COUNT(P44),ROUND(P44/'Shareholding Pattern'!$P$58*100,2),""),"")</f>
        <v>13.18</v>
      </c>
      <c r="R44" s="295"/>
      <c r="S44" s="295"/>
      <c r="T44" s="225" t="str">
        <f t="shared" ref="T44:T50" si="22">+IFERROR(IF(COUNT(R44:S44),ROUND(SUM(R44:S44),0),""),"")</f>
        <v/>
      </c>
      <c r="U44" s="228">
        <f>+IFERROR(IF(COUNT(L44,T44),ROUND(SUM(L44,T44)/SUM('Shareholding Pattern'!$L$57,'Shareholding Pattern'!$T$57)*100,2),""),"")</f>
        <v>13.18</v>
      </c>
      <c r="V44" s="295"/>
      <c r="W44" s="185" t="str">
        <f t="shared" si="19"/>
        <v/>
      </c>
      <c r="X44" s="491"/>
      <c r="Y44" s="492"/>
      <c r="Z44" s="295">
        <v>1434240</v>
      </c>
      <c r="AR44" t="s">
        <v>207</v>
      </c>
    </row>
    <row r="45" spans="5:58" ht="20.100000000000001"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491"/>
      <c r="Y45" s="492"/>
      <c r="Z45" s="295"/>
      <c r="AR45" t="s">
        <v>208</v>
      </c>
    </row>
    <row r="46" spans="5:58" ht="20.100000000000001"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491"/>
      <c r="Y46" s="492"/>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491"/>
      <c r="Y47" s="492"/>
      <c r="Z47" s="295"/>
      <c r="AR47" t="s">
        <v>210</v>
      </c>
    </row>
    <row r="48" spans="5:58" ht="20.100000000000001" customHeight="1">
      <c r="E48" s="166" t="s">
        <v>42</v>
      </c>
      <c r="F48" s="252" t="s">
        <v>33</v>
      </c>
      <c r="H48" s="295">
        <v>79</v>
      </c>
      <c r="I48" s="295">
        <v>1254615</v>
      </c>
      <c r="J48" s="295"/>
      <c r="K48" s="295"/>
      <c r="L48" s="229">
        <f t="shared" si="20"/>
        <v>1254615</v>
      </c>
      <c r="M48" s="230">
        <f>+IFERROR(IF(COUNT(L48),ROUND(L48/'Shareholding Pattern'!$L$57*100,2),""),"")</f>
        <v>11.53</v>
      </c>
      <c r="N48" s="295">
        <v>1254615</v>
      </c>
      <c r="O48" s="295"/>
      <c r="P48" s="229">
        <f t="shared" si="21"/>
        <v>1254615</v>
      </c>
      <c r="Q48" s="231">
        <f>+IFERROR(IF(COUNT(P48),ROUND(P48/'Shareholding Pattern'!$P$58*100,2),""),"")</f>
        <v>11.53</v>
      </c>
      <c r="R48" s="295"/>
      <c r="S48" s="295"/>
      <c r="T48" s="229" t="str">
        <f t="shared" si="22"/>
        <v/>
      </c>
      <c r="U48" s="232">
        <f>+IFERROR(IF(COUNT(L48,T48),ROUND(SUM(L48,T48)/SUM('Shareholding Pattern'!$L$57,'Shareholding Pattern'!$T$57)*100,2),""),"")</f>
        <v>11.53</v>
      </c>
      <c r="V48" s="295"/>
      <c r="W48" s="233" t="str">
        <f t="shared" si="19"/>
        <v/>
      </c>
      <c r="X48" s="491"/>
      <c r="Y48" s="492"/>
      <c r="Z48" s="295">
        <v>280650</v>
      </c>
      <c r="AR48" t="s">
        <v>211</v>
      </c>
    </row>
    <row r="49" spans="5:44" ht="20.100000000000001" customHeight="1">
      <c r="E49" s="486" t="s">
        <v>70</v>
      </c>
      <c r="F49" s="486"/>
      <c r="G49" s="486"/>
      <c r="H49" s="193">
        <f>+IFERROR(IF(COUNT(H43:H48),ROUND(SUM(H43:H48),0),""),"")</f>
        <v>2883</v>
      </c>
      <c r="I49" s="193">
        <f t="shared" ref="I49:V49" si="23">+IFERROR(IF(COUNT(I43:I48),ROUND(SUM(I43:I48),0),""),"")</f>
        <v>6258504</v>
      </c>
      <c r="J49" s="193" t="str">
        <f t="shared" si="23"/>
        <v/>
      </c>
      <c r="K49" s="168" t="str">
        <f t="shared" si="23"/>
        <v/>
      </c>
      <c r="L49" s="192">
        <f t="shared" si="20"/>
        <v>6258504</v>
      </c>
      <c r="M49" s="176">
        <f>+IFERROR(IF(COUNT(L49),ROUND(L49/'Shareholding Pattern'!$L$57*100,2),""),"")</f>
        <v>57.53</v>
      </c>
      <c r="N49" s="169">
        <f t="shared" si="23"/>
        <v>6258504</v>
      </c>
      <c r="O49" s="169" t="str">
        <f t="shared" si="23"/>
        <v/>
      </c>
      <c r="P49" s="192">
        <f t="shared" ref="P49" si="24">+IFERROR(IF(COUNT(N49:O49),ROUND(SUM(N49:O49),0),""),"")</f>
        <v>6258504</v>
      </c>
      <c r="Q49" s="180">
        <f>+IFERROR(IF(COUNT(P49),ROUND(P49/'Shareholding Pattern'!$P$58*100,2),""),"")</f>
        <v>57.53</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57.53</v>
      </c>
      <c r="V49" s="169" t="str">
        <f t="shared" si="23"/>
        <v/>
      </c>
      <c r="W49" s="186" t="str">
        <f t="shared" si="19"/>
        <v/>
      </c>
      <c r="X49" s="491"/>
      <c r="Y49" s="492"/>
      <c r="Z49" s="193">
        <f t="shared" ref="Z49" si="26">+IFERROR(IF(COUNT(Z43:Z48),ROUND(SUM(Z43:Z48),0),""),"")</f>
        <v>5194810</v>
      </c>
      <c r="AR49" t="s">
        <v>212</v>
      </c>
    </row>
    <row r="50" spans="5:44" ht="20.100000000000001" customHeight="1">
      <c r="E50" s="485" t="s">
        <v>106</v>
      </c>
      <c r="F50" s="485"/>
      <c r="G50" s="485"/>
      <c r="H50" s="193">
        <f>+IFERROR(IF(COUNT(H39,H41,H49),ROUND(SUM(H39,H41,H49),0),""),"")</f>
        <v>2883</v>
      </c>
      <c r="I50" s="193">
        <f t="shared" ref="I50:V50" si="27">+IFERROR(IF(COUNT(I39,I41,I49),ROUND(SUM(I39,I41,I49),0),""),"")</f>
        <v>6258504</v>
      </c>
      <c r="J50" s="193" t="str">
        <f t="shared" si="27"/>
        <v/>
      </c>
      <c r="K50" s="193" t="str">
        <f t="shared" si="27"/>
        <v/>
      </c>
      <c r="L50" s="192">
        <f t="shared" si="20"/>
        <v>6258504</v>
      </c>
      <c r="M50" s="176">
        <f>+IFERROR(IF(COUNT(L50),ROUND(L50/'Shareholding Pattern'!$L$57*100,2),""),"")</f>
        <v>57.53</v>
      </c>
      <c r="N50" s="169">
        <f t="shared" si="27"/>
        <v>6258504</v>
      </c>
      <c r="O50" s="169" t="str">
        <f t="shared" si="27"/>
        <v/>
      </c>
      <c r="P50" s="193">
        <f t="shared" si="27"/>
        <v>6258504</v>
      </c>
      <c r="Q50" s="180">
        <f>+IFERROR(IF(COUNT(P50),ROUND(P50/'Shareholding Pattern'!$P$58*100,2),""),"")</f>
        <v>57.53</v>
      </c>
      <c r="R50" s="193" t="str">
        <f>+IFERROR(IF(COUNT(R39,R40,R49),ROUND(SUM(R39,R40,R49),0),""),"")</f>
        <v/>
      </c>
      <c r="S50" s="193" t="str">
        <f>+IFERROR(IF(COUNT(S39,S40,S49),ROUND(SUM(S39,S40,S49),0),""),"")</f>
        <v/>
      </c>
      <c r="T50" s="361" t="str">
        <f t="shared" si="22"/>
        <v/>
      </c>
      <c r="U50" s="170">
        <f>+IFERROR(IF(COUNT(L50,T50),ROUND(SUM(L50,T50)/SUM('Shareholding Pattern'!$L$57,'Shareholding Pattern'!$T$57)*100,2),""),"")</f>
        <v>57.53</v>
      </c>
      <c r="V50" s="169" t="str">
        <f t="shared" si="27"/>
        <v/>
      </c>
      <c r="W50" s="186" t="str">
        <f t="shared" si="19"/>
        <v/>
      </c>
      <c r="X50" s="493"/>
      <c r="Y50" s="494"/>
      <c r="Z50" s="193">
        <f t="shared" ref="Z50" si="28">+IFERROR(IF(COUNT(Z39,Z41,Z49),ROUND(SUM(Z39,Z41,Z49),0),""),"")</f>
        <v>5194810</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25" t="s">
        <v>59</v>
      </c>
      <c r="G53" s="526"/>
      <c r="H53" s="526"/>
      <c r="I53" s="526"/>
      <c r="J53" s="526"/>
      <c r="K53" s="526"/>
      <c r="L53" s="526"/>
      <c r="M53" s="526"/>
      <c r="N53" s="526"/>
      <c r="O53" s="526"/>
      <c r="P53" s="526"/>
      <c r="Q53" s="526"/>
      <c r="R53" s="526"/>
      <c r="S53" s="526"/>
      <c r="T53" s="526"/>
      <c r="U53" s="526"/>
      <c r="V53" s="526"/>
      <c r="W53" s="526"/>
      <c r="X53" s="526"/>
      <c r="Y53" s="526"/>
      <c r="Z53" s="527"/>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506"/>
      <c r="Y54" s="507"/>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508"/>
      <c r="Y55" s="509"/>
      <c r="Z55" s="295"/>
      <c r="AR55" t="s">
        <v>215</v>
      </c>
    </row>
    <row r="56" spans="5:44" ht="31.5" customHeight="1">
      <c r="E56" s="487" t="s">
        <v>73</v>
      </c>
      <c r="F56" s="487"/>
      <c r="G56" s="487"/>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508"/>
      <c r="Y56" s="509"/>
      <c r="Z56" s="150" t="str">
        <f t="shared" si="30"/>
        <v/>
      </c>
      <c r="AR56" t="s">
        <v>216</v>
      </c>
    </row>
    <row r="57" spans="5:44" ht="26.25" customHeight="1">
      <c r="E57" s="488" t="s">
        <v>74</v>
      </c>
      <c r="F57" s="488"/>
      <c r="G57" s="488"/>
      <c r="H57" s="150">
        <f t="shared" ref="H57:Z57" si="31">+IFERROR(IF(COUNT(H26,H50,H55),ROUND(SUM(H26,H50,H55),0),""),"")</f>
        <v>2886</v>
      </c>
      <c r="I57" s="150">
        <f t="shared" si="31"/>
        <v>10878748</v>
      </c>
      <c r="J57" s="150" t="str">
        <f t="shared" si="31"/>
        <v/>
      </c>
      <c r="K57" s="150" t="str">
        <f t="shared" si="31"/>
        <v/>
      </c>
      <c r="L57" s="150">
        <f t="shared" si="31"/>
        <v>10878748</v>
      </c>
      <c r="M57" s="178">
        <f>+IFERROR(IF(COUNT(L57),ROUND(L57/'Shareholding Pattern'!$L$57*100,2),""),0)</f>
        <v>100</v>
      </c>
      <c r="N57" s="154">
        <f t="shared" si="31"/>
        <v>10878748</v>
      </c>
      <c r="O57" s="154" t="str">
        <f t="shared" si="31"/>
        <v/>
      </c>
      <c r="P57" s="150">
        <f t="shared" si="31"/>
        <v>10878748</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510"/>
      <c r="Y57" s="511"/>
      <c r="Z57" s="150">
        <f t="shared" si="31"/>
        <v>9815054</v>
      </c>
    </row>
    <row r="58" spans="5:44" ht="22.5" customHeight="1">
      <c r="E58" s="488" t="s">
        <v>75</v>
      </c>
      <c r="F58" s="488"/>
      <c r="G58" s="488"/>
      <c r="H58" s="150">
        <f t="shared" ref="H58:Z58" si="32">+IFERROR(IF(COUNT(H26,H50,H56),ROUND(SUM(H26,H50,H56),0),""),"")</f>
        <v>2886</v>
      </c>
      <c r="I58" s="150">
        <f t="shared" si="32"/>
        <v>10878748</v>
      </c>
      <c r="J58" s="150" t="str">
        <f t="shared" si="32"/>
        <v/>
      </c>
      <c r="K58" s="150" t="str">
        <f t="shared" si="32"/>
        <v/>
      </c>
      <c r="L58" s="150">
        <f t="shared" si="32"/>
        <v>10878748</v>
      </c>
      <c r="M58" s="291">
        <f>+IFERROR(IF(COUNT(L57),ROUND(L57/'Shareholding Pattern'!$L$57*100,2),""),"")</f>
        <v>100</v>
      </c>
      <c r="N58" s="154">
        <f t="shared" si="32"/>
        <v>10878748</v>
      </c>
      <c r="O58" s="154" t="str">
        <f t="shared" si="32"/>
        <v/>
      </c>
      <c r="P58" s="150">
        <f t="shared" si="32"/>
        <v>10878748</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9815054</v>
      </c>
      <c r="AR58" t="s">
        <v>217</v>
      </c>
    </row>
    <row r="59" spans="5:44" ht="35.1" customHeight="1">
      <c r="E59" s="497" t="s">
        <v>183</v>
      </c>
      <c r="F59" s="498"/>
      <c r="G59" s="498"/>
      <c r="H59" s="498"/>
      <c r="I59" s="498"/>
      <c r="J59" s="498"/>
      <c r="K59" s="498"/>
      <c r="L59" s="498"/>
      <c r="M59" s="499"/>
      <c r="N59" s="495">
        <v>13</v>
      </c>
      <c r="O59" s="496"/>
      <c r="P59" s="362"/>
      <c r="Q59" s="263"/>
      <c r="R59" s="359"/>
      <c r="S59" s="359"/>
      <c r="T59" s="359"/>
      <c r="U59" s="263"/>
      <c r="V59" s="263"/>
      <c r="W59" s="263"/>
      <c r="X59" s="483"/>
      <c r="Y59" s="483"/>
      <c r="Z59" s="484"/>
    </row>
    <row r="60" spans="5:44" ht="35.1" customHeight="1">
      <c r="E60" s="497" t="s">
        <v>587</v>
      </c>
      <c r="F60" s="498"/>
      <c r="G60" s="498"/>
      <c r="H60" s="498"/>
      <c r="I60" s="498"/>
      <c r="J60" s="498"/>
      <c r="K60" s="498"/>
      <c r="L60" s="498"/>
      <c r="M60" s="499"/>
      <c r="N60" s="532"/>
      <c r="O60" s="496"/>
      <c r="P60" s="362"/>
      <c r="Q60" s="263"/>
      <c r="R60" s="359"/>
      <c r="S60" s="359"/>
      <c r="T60" s="359"/>
      <c r="U60" s="263"/>
      <c r="V60" s="263"/>
      <c r="W60" s="263"/>
      <c r="X60" s="483"/>
      <c r="Y60" s="483"/>
      <c r="Z60" s="484"/>
    </row>
    <row r="61" spans="5:44" ht="35.1" customHeight="1">
      <c r="E61" s="497" t="s">
        <v>588</v>
      </c>
      <c r="F61" s="498"/>
      <c r="G61" s="498"/>
      <c r="H61" s="498"/>
      <c r="I61" s="498"/>
      <c r="J61" s="498"/>
      <c r="K61" s="498"/>
      <c r="L61" s="498"/>
      <c r="M61" s="499"/>
      <c r="N61" s="532"/>
      <c r="O61" s="496"/>
      <c r="P61" s="362"/>
      <c r="Q61" s="263"/>
      <c r="R61" s="359"/>
      <c r="S61" s="359"/>
      <c r="T61" s="359"/>
      <c r="U61" s="263"/>
      <c r="V61" s="263"/>
      <c r="W61" s="263"/>
      <c r="X61" s="483"/>
      <c r="Y61" s="483"/>
      <c r="Z61" s="484"/>
    </row>
    <row r="62" spans="5:44" ht="35.1" customHeight="1">
      <c r="E62" s="497" t="s">
        <v>589</v>
      </c>
      <c r="F62" s="498"/>
      <c r="G62" s="498"/>
      <c r="H62" s="498"/>
      <c r="I62" s="498"/>
      <c r="J62" s="498"/>
      <c r="K62" s="498"/>
      <c r="L62" s="498"/>
      <c r="M62" s="499"/>
      <c r="N62" s="495"/>
      <c r="O62" s="496"/>
      <c r="P62" s="362"/>
      <c r="Q62" s="263"/>
      <c r="R62" s="359"/>
      <c r="S62" s="359"/>
      <c r="T62" s="359"/>
      <c r="U62" s="263"/>
      <c r="V62" s="263"/>
      <c r="W62" s="263"/>
      <c r="X62" s="483"/>
      <c r="Y62" s="483"/>
      <c r="Z62" s="484"/>
    </row>
    <row r="63" spans="5:44"/>
  </sheetData>
  <sheetProtection algorithmName="SHA-512" hashValue="//TGDaaJsLxz1y0V4RvW4/iVaXfV1GlsNwrTkiSa62nc+YO5C3VQRvZUTnwFo14dWTh3qG0+delRWFl7c3HTXw==" saltValue="IOHLMtBZ5X3x5iHffeVVqg==" spinCount="100000" sheet="1" objects="1" scenarios="1"/>
  <mergeCells count="45">
    <mergeCell ref="X60:Z60"/>
    <mergeCell ref="X61:Z61"/>
    <mergeCell ref="X62:Z62"/>
    <mergeCell ref="E60:M60"/>
    <mergeCell ref="E61:M61"/>
    <mergeCell ref="E62:M62"/>
    <mergeCell ref="N60:O60"/>
    <mergeCell ref="N61:O61"/>
    <mergeCell ref="N62:O62"/>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5">
    <dataValidation type="whole" operator="lessThanOrEqual" allowBlank="1" showInputMessage="1" showErrorMessage="1" sqref="V30:V38 V40 V43:V48 V54:V55">
      <formula1>I30</formula1>
    </dataValidation>
    <dataValidation type="whole" operator="lessThanOrEqual" allowBlank="1" showInputMessage="1" showErrorMessage="1" sqref="Z54:Z55 Z30:Z38 Z40 Z43:Z48">
      <formula1>L30</formula1>
    </dataValidation>
    <dataValidation type="whole" operator="greaterThanOrEqual" allowBlank="1" showInputMessage="1" showErrorMessage="1" sqref="R30:S38 N30:O38 N40:O40 N43:O48 R40:S40 R43:S48 N54:O55 R54:S55 I30:K38 I40:K40 I43:K48 I54:K55">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77" t="s">
        <v>137</v>
      </c>
      <c r="F9" s="477" t="s">
        <v>136</v>
      </c>
      <c r="G9" s="535" t="s">
        <v>1</v>
      </c>
      <c r="H9" s="535" t="s">
        <v>3</v>
      </c>
      <c r="I9" s="535" t="s">
        <v>4</v>
      </c>
      <c r="J9" s="535" t="s">
        <v>5</v>
      </c>
      <c r="K9" s="535" t="s">
        <v>6</v>
      </c>
      <c r="L9" s="535" t="s">
        <v>7</v>
      </c>
      <c r="M9" s="536" t="s">
        <v>8</v>
      </c>
      <c r="N9" s="537"/>
      <c r="O9" s="537"/>
      <c r="P9" s="538"/>
      <c r="Q9" s="535" t="s">
        <v>9</v>
      </c>
      <c r="R9" s="535" t="s">
        <v>505</v>
      </c>
      <c r="S9" s="535" t="s">
        <v>134</v>
      </c>
      <c r="T9" s="477" t="s">
        <v>143</v>
      </c>
      <c r="U9" s="512" t="s">
        <v>12</v>
      </c>
      <c r="V9" s="513"/>
      <c r="W9" s="512" t="s">
        <v>13</v>
      </c>
      <c r="X9" s="513"/>
      <c r="Y9" s="535" t="s">
        <v>14</v>
      </c>
      <c r="Z9" s="470" t="s">
        <v>499</v>
      </c>
      <c r="AA9" s="535" t="s">
        <v>517</v>
      </c>
    </row>
    <row r="10" spans="5:45" ht="31.5" customHeight="1">
      <c r="E10" s="533"/>
      <c r="F10" s="530"/>
      <c r="G10" s="533"/>
      <c r="H10" s="533"/>
      <c r="I10" s="533"/>
      <c r="J10" s="533"/>
      <c r="K10" s="533"/>
      <c r="L10" s="533"/>
      <c r="M10" s="468" t="s">
        <v>135</v>
      </c>
      <c r="N10" s="520"/>
      <c r="O10" s="521"/>
      <c r="P10" s="535" t="s">
        <v>16</v>
      </c>
      <c r="Q10" s="533"/>
      <c r="R10" s="533"/>
      <c r="S10" s="533"/>
      <c r="T10" s="533"/>
      <c r="U10" s="516"/>
      <c r="V10" s="517"/>
      <c r="W10" s="516"/>
      <c r="X10" s="517"/>
      <c r="Y10" s="533"/>
      <c r="Z10" s="518"/>
      <c r="AA10" s="533"/>
    </row>
    <row r="11" spans="5:45" ht="78.75" customHeight="1">
      <c r="E11" s="534"/>
      <c r="F11" s="531"/>
      <c r="G11" s="534"/>
      <c r="H11" s="534"/>
      <c r="I11" s="534"/>
      <c r="J11" s="534"/>
      <c r="K11" s="534"/>
      <c r="L11" s="534"/>
      <c r="M11" s="33" t="s">
        <v>141</v>
      </c>
      <c r="N11" s="33" t="s">
        <v>18</v>
      </c>
      <c r="O11" s="32" t="s">
        <v>19</v>
      </c>
      <c r="P11" s="534"/>
      <c r="Q11" s="534"/>
      <c r="R11" s="534"/>
      <c r="S11" s="534"/>
      <c r="T11" s="534"/>
      <c r="U11" s="32" t="s">
        <v>20</v>
      </c>
      <c r="V11" s="32" t="s">
        <v>21</v>
      </c>
      <c r="W11" s="32" t="s">
        <v>20</v>
      </c>
      <c r="X11" s="32" t="s">
        <v>21</v>
      </c>
      <c r="Y11" s="534"/>
      <c r="Z11" s="518"/>
      <c r="AA11" s="534"/>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401" t="s">
        <v>714</v>
      </c>
      <c r="G15" s="402" t="s">
        <v>715</v>
      </c>
      <c r="H15" s="47">
        <v>1438054</v>
      </c>
      <c r="I15" s="47"/>
      <c r="J15" s="47"/>
      <c r="K15" s="400">
        <f>+IFERROR(IF(COUNT(H15:J15),ROUND(SUM(H15:J15),0),""),"")</f>
        <v>1438054</v>
      </c>
      <c r="L15" s="51">
        <f>+IFERROR(IF(COUNT(K15),ROUND(K15/'Shareholding Pattern'!$L$57*100,2),""),0)</f>
        <v>13.22</v>
      </c>
      <c r="M15" s="206">
        <f>IF(H15="","",H15)</f>
        <v>1438054</v>
      </c>
      <c r="N15" s="206"/>
      <c r="O15" s="284">
        <f>+IFERROR(IF(COUNT(M15:N15),ROUND(SUM(M15,N15),2),""),"")</f>
        <v>1438054</v>
      </c>
      <c r="P15" s="51">
        <f>+IFERROR(IF(COUNT(O15),ROUND(O15/('Shareholding Pattern'!$P$58)*100,2),""),0)</f>
        <v>13.22</v>
      </c>
      <c r="Q15" s="47"/>
      <c r="R15" s="47"/>
      <c r="S15" s="400"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3"/>
      <c r="AA15" s="333" t="s">
        <v>519</v>
      </c>
      <c r="AB15" s="11"/>
      <c r="AC15" s="11">
        <f>IF(SUM(H15:Y15)&gt;0,1,0)</f>
        <v>1</v>
      </c>
    </row>
    <row r="16" spans="5:45" ht="24.75" customHeight="1">
      <c r="E16" s="194">
        <v>2</v>
      </c>
      <c r="F16" s="401" t="s">
        <v>716</v>
      </c>
      <c r="G16" s="402" t="s">
        <v>717</v>
      </c>
      <c r="H16" s="47">
        <v>2322740</v>
      </c>
      <c r="I16" s="47"/>
      <c r="J16" s="47"/>
      <c r="K16" s="400">
        <f>+IFERROR(IF(COUNT(H16:J16),ROUND(SUM(H16:J16),0),""),"")</f>
        <v>2322740</v>
      </c>
      <c r="L16" s="51">
        <f>+IFERROR(IF(COUNT(K16),ROUND(K16/'Shareholding Pattern'!$L$57*100,2),""),0)</f>
        <v>21.35</v>
      </c>
      <c r="M16" s="206">
        <f>IF(H16="","",H16)</f>
        <v>2322740</v>
      </c>
      <c r="N16" s="206"/>
      <c r="O16" s="284">
        <f>+IFERROR(IF(COUNT(M16:N16),ROUND(SUM(M16,N16),2),""),"")</f>
        <v>2322740</v>
      </c>
      <c r="P16" s="51">
        <f>+IFERROR(IF(COUNT(O16),ROUND(O16/('Shareholding Pattern'!$P$58)*100,2),""),0)</f>
        <v>21.35</v>
      </c>
      <c r="Q16" s="47"/>
      <c r="R16" s="47"/>
      <c r="S16" s="400"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3"/>
      <c r="AA16" s="333" t="s">
        <v>520</v>
      </c>
      <c r="AB16" s="11"/>
      <c r="AC16" s="11">
        <f>IF(SUM(H16:Y16)&gt;0,1,0)</f>
        <v>1</v>
      </c>
    </row>
    <row r="17" spans="5:29" ht="24.75" customHeight="1">
      <c r="E17" s="194">
        <v>3</v>
      </c>
      <c r="F17" s="401" t="s">
        <v>718</v>
      </c>
      <c r="G17" s="402" t="s">
        <v>719</v>
      </c>
      <c r="H17" s="47">
        <v>859450</v>
      </c>
      <c r="I17" s="47"/>
      <c r="J17" s="47"/>
      <c r="K17" s="400">
        <f>+IFERROR(IF(COUNT(H17:J17),ROUND(SUM(H17:J17),0),""),"")</f>
        <v>859450</v>
      </c>
      <c r="L17" s="51">
        <f>+IFERROR(IF(COUNT(K17),ROUND(K17/'Shareholding Pattern'!$L$57*100,2),""),0)</f>
        <v>7.9</v>
      </c>
      <c r="M17" s="206">
        <f>IF(H17="","",H17)</f>
        <v>859450</v>
      </c>
      <c r="N17" s="206"/>
      <c r="O17" s="284">
        <f>+IFERROR(IF(COUNT(M17:N17),ROUND(SUM(M17,N17),2),""),"")</f>
        <v>859450</v>
      </c>
      <c r="P17" s="51">
        <f>+IFERROR(IF(COUNT(O17),ROUND(O17/('Shareholding Pattern'!$P$58)*100,2),""),0)</f>
        <v>7.9</v>
      </c>
      <c r="Q17" s="47"/>
      <c r="R17" s="47"/>
      <c r="S17" s="400"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3"/>
      <c r="AA17" s="333" t="s">
        <v>520</v>
      </c>
      <c r="AB17" s="11"/>
      <c r="AC17" s="11">
        <f>IF(SUM(H17:Y17)&gt;0,1,0)</f>
        <v>1</v>
      </c>
    </row>
    <row r="18" spans="5:29" ht="24.75" customHeight="1">
      <c r="E18" s="194">
        <v>4</v>
      </c>
      <c r="F18" s="401" t="s">
        <v>720</v>
      </c>
      <c r="G18" s="402" t="s">
        <v>721</v>
      </c>
      <c r="H18" s="47">
        <v>0</v>
      </c>
      <c r="I18" s="47"/>
      <c r="J18" s="47"/>
      <c r="K18" s="400">
        <f>+IFERROR(IF(COUNT(H18:J18),ROUND(SUM(H18:J18),0),""),"")</f>
        <v>0</v>
      </c>
      <c r="L18" s="51">
        <f>+IFERROR(IF(COUNT(K18),ROUND(K18/'Shareholding Pattern'!$L$57*100,2),""),0)</f>
        <v>0</v>
      </c>
      <c r="M18" s="206">
        <f>IF(H18="","",H18)</f>
        <v>0</v>
      </c>
      <c r="N18" s="206"/>
      <c r="O18" s="284">
        <f>+IFERROR(IF(COUNT(M18:N18),ROUND(SUM(M18,N18),2),""),"")</f>
        <v>0</v>
      </c>
      <c r="P18" s="51">
        <f>+IFERROR(IF(COUNT(O18),ROUND(O18/('Shareholding Pattern'!$P$58)*100,2),""),0)</f>
        <v>0</v>
      </c>
      <c r="Q18" s="47"/>
      <c r="R18" s="47"/>
      <c r="S18" s="400"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3"/>
      <c r="AA18" s="333" t="s">
        <v>520</v>
      </c>
      <c r="AB18" s="11"/>
      <c r="AC18" s="11">
        <f>IF(SUM(H18:Y18)&gt;0,1,0)</f>
        <v>0</v>
      </c>
    </row>
    <row r="19" spans="5:29" ht="16.5" hidden="1" customHeight="1">
      <c r="E19" s="195"/>
      <c r="F19" s="199"/>
      <c r="G19" s="199"/>
      <c r="H19" s="199"/>
      <c r="I19" s="199"/>
      <c r="J19" s="199"/>
      <c r="K19" s="199"/>
      <c r="L19" s="199"/>
      <c r="M19" s="199"/>
      <c r="N19" s="199"/>
      <c r="O19" s="199"/>
      <c r="P19" s="199"/>
      <c r="Q19" s="199"/>
      <c r="R19" s="199"/>
      <c r="S19" s="199"/>
      <c r="T19" s="199"/>
      <c r="U19" s="199"/>
      <c r="V19" s="199"/>
      <c r="W19" s="199"/>
      <c r="X19" s="199"/>
      <c r="Y19" s="200"/>
    </row>
    <row r="20" spans="5:29" ht="20.100000000000001" customHeight="1">
      <c r="E20" s="126"/>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iBJnjtrHDaStJqZLniLTXOOHqTCarnus3WiTcMGdFzc4HiMq/bZxxK/gELidjOTTvGUxgHymFP8xqgW5OVgA6w==" saltValue="YHG/0FuejAqMx84RriEysg=="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F7" workbookViewId="0">
      <selection activeCell="M15" sqref="M15"/>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44"/>
      <c r="G7" s="544"/>
      <c r="H7" s="544"/>
      <c r="I7" s="385"/>
      <c r="AA7" s="381" t="s">
        <v>667</v>
      </c>
    </row>
    <row r="8" spans="1:27">
      <c r="F8" s="545"/>
      <c r="G8" s="545"/>
      <c r="H8" s="545"/>
      <c r="I8" s="387"/>
      <c r="AA8" s="381" t="s">
        <v>668</v>
      </c>
    </row>
    <row r="9" spans="1:27" ht="60" customHeight="1">
      <c r="A9" s="7"/>
      <c r="E9" s="477" t="s">
        <v>132</v>
      </c>
      <c r="F9" s="468" t="s">
        <v>650</v>
      </c>
      <c r="G9" s="541"/>
      <c r="H9" s="541"/>
      <c r="I9" s="541"/>
      <c r="J9" s="541"/>
      <c r="K9" s="469"/>
      <c r="L9" s="468" t="s">
        <v>655</v>
      </c>
      <c r="M9" s="541"/>
      <c r="N9" s="541"/>
      <c r="O9" s="541"/>
      <c r="P9" s="469"/>
      <c r="Q9" s="543" t="s">
        <v>656</v>
      </c>
      <c r="R9" s="543"/>
      <c r="S9" s="543"/>
      <c r="T9" s="543"/>
      <c r="U9" s="543"/>
      <c r="V9" s="470" t="s">
        <v>688</v>
      </c>
      <c r="AA9" s="381" t="s">
        <v>669</v>
      </c>
    </row>
    <row r="10" spans="1:27" ht="14.25" customHeight="1">
      <c r="A10" s="7"/>
      <c r="E10" s="533"/>
      <c r="F10" s="470" t="s">
        <v>651</v>
      </c>
      <c r="G10" s="470" t="s">
        <v>652</v>
      </c>
      <c r="H10" s="542" t="s">
        <v>653</v>
      </c>
      <c r="I10" s="384"/>
      <c r="J10" s="470" t="s">
        <v>654</v>
      </c>
      <c r="K10" s="539" t="s">
        <v>674</v>
      </c>
      <c r="L10" s="470" t="s">
        <v>651</v>
      </c>
      <c r="M10" s="470" t="s">
        <v>652</v>
      </c>
      <c r="N10" s="542" t="s">
        <v>653</v>
      </c>
      <c r="O10" s="470" t="s">
        <v>654</v>
      </c>
      <c r="P10" s="539" t="s">
        <v>674</v>
      </c>
      <c r="Q10" s="470" t="s">
        <v>657</v>
      </c>
      <c r="R10" s="470"/>
      <c r="S10" s="470"/>
      <c r="T10" s="470"/>
      <c r="U10" s="470"/>
      <c r="V10" s="470"/>
      <c r="AA10" s="381" t="s">
        <v>670</v>
      </c>
    </row>
    <row r="11" spans="1:27" ht="47.25" customHeight="1">
      <c r="A11" s="7"/>
      <c r="E11" s="534"/>
      <c r="F11" s="470"/>
      <c r="G11" s="470"/>
      <c r="H11" s="542"/>
      <c r="I11" s="384"/>
      <c r="J11" s="470"/>
      <c r="K11" s="540"/>
      <c r="L11" s="470"/>
      <c r="M11" s="470"/>
      <c r="N11" s="542"/>
      <c r="O11" s="470"/>
      <c r="P11" s="540"/>
      <c r="Q11" s="376" t="s">
        <v>658</v>
      </c>
      <c r="R11" s="376" t="s">
        <v>659</v>
      </c>
      <c r="S11" s="389" t="s">
        <v>690</v>
      </c>
      <c r="T11" s="376" t="s">
        <v>660</v>
      </c>
      <c r="U11" s="376" t="s">
        <v>691</v>
      </c>
      <c r="V11" s="470"/>
      <c r="AA11" s="381" t="s">
        <v>671</v>
      </c>
    </row>
    <row r="12" spans="1:27">
      <c r="E12" s="379"/>
      <c r="F12" s="547" t="s">
        <v>672</v>
      </c>
      <c r="G12" s="547"/>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46"/>
      <c r="G14" s="546"/>
      <c r="H14" s="546"/>
      <c r="I14" s="386"/>
      <c r="J14" s="55"/>
      <c r="K14" s="55"/>
      <c r="L14" s="55"/>
      <c r="M14" s="55"/>
      <c r="N14" s="55"/>
      <c r="O14" s="55"/>
      <c r="P14" s="55"/>
      <c r="Q14" s="55"/>
      <c r="R14" s="55"/>
      <c r="S14" s="55"/>
      <c r="T14" s="55"/>
      <c r="U14" s="55"/>
      <c r="V14" s="197"/>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477" t="s">
        <v>142</v>
      </c>
      <c r="T9" s="518" t="s">
        <v>107</v>
      </c>
      <c r="U9" s="518" t="s">
        <v>12</v>
      </c>
      <c r="V9" s="518"/>
      <c r="W9" s="518" t="s">
        <v>13</v>
      </c>
      <c r="X9" s="518"/>
      <c r="Y9" s="518" t="s">
        <v>14</v>
      </c>
      <c r="Z9" s="470" t="s">
        <v>499</v>
      </c>
      <c r="AA9" s="535" t="s">
        <v>517</v>
      </c>
    </row>
    <row r="10" spans="5:45"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Y10" s="518"/>
      <c r="Z10" s="518"/>
      <c r="AA10" s="533"/>
    </row>
    <row r="11" spans="5:45" ht="78.75" customHeight="1">
      <c r="E11" s="534"/>
      <c r="F11" s="518"/>
      <c r="G11" s="518"/>
      <c r="H11" s="518"/>
      <c r="I11" s="518"/>
      <c r="J11" s="518"/>
      <c r="K11" s="518"/>
      <c r="L11" s="518"/>
      <c r="M11" s="32" t="s">
        <v>17</v>
      </c>
      <c r="N11" s="32" t="s">
        <v>18</v>
      </c>
      <c r="O11" s="32" t="s">
        <v>19</v>
      </c>
      <c r="P11" s="518"/>
      <c r="Q11" s="518"/>
      <c r="R11" s="534"/>
      <c r="S11" s="534"/>
      <c r="T11" s="518"/>
      <c r="U11" s="32" t="s">
        <v>20</v>
      </c>
      <c r="V11" s="41" t="s">
        <v>21</v>
      </c>
      <c r="W11" s="32" t="s">
        <v>20</v>
      </c>
      <c r="X11" s="32" t="s">
        <v>21</v>
      </c>
      <c r="Y11" s="518"/>
      <c r="Z11" s="518"/>
      <c r="AA11" s="534"/>
    </row>
    <row r="12" spans="5:45" s="299" customFormat="1" ht="19.5" customHeight="1">
      <c r="E12" s="9" t="s">
        <v>80</v>
      </c>
      <c r="F12" s="548" t="s">
        <v>29</v>
      </c>
      <c r="G12" s="549"/>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4.9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00000000000001"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xo3PAod5GiPI6B/8zprmFfjDL1jk8a1oUjcqkyAYZH8Yo9ttnWsfKhs26tMNwwBPAI/ROT8Giy2EoxWXDW79HQ==" saltValue="ct9TN4Jz2GxLxHyigSj2sQ=="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13</v>
      </c>
      <c r="X9" s="518"/>
      <c r="Y9" s="518" t="s">
        <v>14</v>
      </c>
      <c r="Z9" s="470" t="s">
        <v>499</v>
      </c>
      <c r="AA9" s="535" t="s">
        <v>517</v>
      </c>
      <c r="AR9" t="s">
        <v>395</v>
      </c>
    </row>
    <row r="10" spans="5:45"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Y10" s="518"/>
      <c r="Z10" s="518"/>
      <c r="AA10" s="533"/>
      <c r="AR10" t="s">
        <v>396</v>
      </c>
    </row>
    <row r="11" spans="5:45"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40" t="s">
        <v>20</v>
      </c>
      <c r="X11" s="40" t="s">
        <v>21</v>
      </c>
      <c r="Y11" s="518"/>
      <c r="Z11" s="518"/>
      <c r="AA11" s="534"/>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sQts+EzifzQW9PgkDiSJHdO+79TJExXkQKFUtKNQXZ2jRgUMQUdgs7MN0qTWGUHIwMSImZcrHbJEZCQOqEN6jA==" saltValue="dG5MtXM7dsKRZyVkWJareg=="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0" customWidth="1"/>
    <col min="30" max="30" width="3" style="290"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35" t="s">
        <v>137</v>
      </c>
      <c r="E9" s="518" t="s">
        <v>34</v>
      </c>
      <c r="F9" s="518"/>
      <c r="G9" s="535" t="s">
        <v>136</v>
      </c>
      <c r="H9" s="518" t="s">
        <v>1</v>
      </c>
      <c r="I9" s="470" t="s">
        <v>426</v>
      </c>
      <c r="J9" s="518" t="s">
        <v>3</v>
      </c>
      <c r="K9" s="518" t="s">
        <v>4</v>
      </c>
      <c r="L9" s="518" t="s">
        <v>5</v>
      </c>
      <c r="M9" s="518" t="s">
        <v>6</v>
      </c>
      <c r="N9" s="518" t="s">
        <v>7</v>
      </c>
      <c r="O9" s="518" t="s">
        <v>8</v>
      </c>
      <c r="P9" s="518"/>
      <c r="Q9" s="518"/>
      <c r="R9" s="518"/>
      <c r="S9" s="518" t="s">
        <v>9</v>
      </c>
      <c r="T9" s="535" t="s">
        <v>505</v>
      </c>
      <c r="U9" s="535" t="s">
        <v>134</v>
      </c>
      <c r="V9" s="518" t="s">
        <v>107</v>
      </c>
      <c r="W9" s="518" t="s">
        <v>12</v>
      </c>
      <c r="X9" s="518"/>
      <c r="Y9" s="518" t="s">
        <v>13</v>
      </c>
      <c r="Z9" s="518"/>
      <c r="AA9" s="518" t="s">
        <v>14</v>
      </c>
      <c r="AB9" s="470" t="s">
        <v>499</v>
      </c>
      <c r="AC9" s="535" t="s">
        <v>517</v>
      </c>
      <c r="AD9"/>
      <c r="AR9" s="7"/>
      <c r="AV9" t="s">
        <v>34</v>
      </c>
    </row>
    <row r="10" spans="4:53" ht="31.5" customHeight="1">
      <c r="D10" s="533"/>
      <c r="E10" s="518"/>
      <c r="F10" s="518"/>
      <c r="G10" s="533"/>
      <c r="H10" s="518"/>
      <c r="I10" s="518"/>
      <c r="J10" s="518"/>
      <c r="K10" s="518"/>
      <c r="L10" s="518"/>
      <c r="M10" s="518"/>
      <c r="N10" s="518"/>
      <c r="O10" s="518" t="s">
        <v>15</v>
      </c>
      <c r="P10" s="518"/>
      <c r="Q10" s="518"/>
      <c r="R10" s="518" t="s">
        <v>16</v>
      </c>
      <c r="S10" s="518"/>
      <c r="T10" s="533"/>
      <c r="U10" s="533"/>
      <c r="V10" s="518"/>
      <c r="W10" s="518"/>
      <c r="X10" s="518"/>
      <c r="Y10" s="518"/>
      <c r="Z10" s="518"/>
      <c r="AA10" s="518"/>
      <c r="AB10" s="518"/>
      <c r="AC10" s="533"/>
      <c r="AD10"/>
      <c r="AR10" s="7"/>
      <c r="AV10" t="s">
        <v>437</v>
      </c>
    </row>
    <row r="11" spans="4:53" ht="78.75" customHeight="1">
      <c r="D11" s="534"/>
      <c r="E11" s="518"/>
      <c r="F11" s="518"/>
      <c r="G11" s="534"/>
      <c r="H11" s="518"/>
      <c r="I11" s="518"/>
      <c r="J11" s="518"/>
      <c r="K11" s="518"/>
      <c r="L11" s="518"/>
      <c r="M11" s="518"/>
      <c r="N11" s="518"/>
      <c r="O11" s="40" t="s">
        <v>17</v>
      </c>
      <c r="P11" s="40" t="s">
        <v>18</v>
      </c>
      <c r="Q11" s="40" t="s">
        <v>19</v>
      </c>
      <c r="R11" s="518"/>
      <c r="S11" s="518"/>
      <c r="T11" s="534"/>
      <c r="U11" s="534"/>
      <c r="V11" s="518"/>
      <c r="W11" s="40" t="s">
        <v>20</v>
      </c>
      <c r="X11" s="40" t="s">
        <v>21</v>
      </c>
      <c r="Y11" s="40" t="s">
        <v>20</v>
      </c>
      <c r="Z11" s="40" t="s">
        <v>21</v>
      </c>
      <c r="AA11" s="518"/>
      <c r="AB11" s="518"/>
      <c r="AC11" s="534"/>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00000000000001"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algorithmName="SHA-512" hashValue="pQlRjhRctAeM4eEqoOKdUu6O+xi5xcqFh76F0z9i+fh1sv+hMUg2r2pgquMMkcHDirx9SaPhVHrqpeJD5y1vdw==" saltValue="4qH3ODAZjw7+5FqEjVg6LQ=="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13</v>
      </c>
      <c r="X9" s="518"/>
      <c r="Y9" s="518" t="s">
        <v>14</v>
      </c>
      <c r="Z9" s="470" t="s">
        <v>499</v>
      </c>
      <c r="AA9" s="535" t="s">
        <v>517</v>
      </c>
    </row>
    <row r="10" spans="5:45"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Y10" s="518"/>
      <c r="Z10" s="518"/>
      <c r="AA10" s="533"/>
    </row>
    <row r="11" spans="5:45"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40" t="s">
        <v>20</v>
      </c>
      <c r="X11" s="40" t="s">
        <v>21</v>
      </c>
      <c r="Y11" s="518"/>
      <c r="Z11" s="518"/>
      <c r="AA11" s="534"/>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L4bnrhMjTl8N9UPYUYuXIYthLhcY++6UJd+kZNczb6aJ6SD71OzlWZjiiLXu+rBEe2Ydrg+SIu1K5ThJlo5OOg==" saltValue="isj8iLvx2LwYAMeQpS4ep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13</v>
      </c>
      <c r="X9" s="518"/>
      <c r="Y9" s="518" t="s">
        <v>14</v>
      </c>
      <c r="Z9" s="470" t="s">
        <v>499</v>
      </c>
      <c r="AA9" s="535" t="s">
        <v>517</v>
      </c>
    </row>
    <row r="10" spans="5:45"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Y10" s="518"/>
      <c r="Z10" s="518"/>
      <c r="AA10" s="533"/>
    </row>
    <row r="11" spans="5:45"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40" t="s">
        <v>20</v>
      </c>
      <c r="X11" s="40" t="s">
        <v>21</v>
      </c>
      <c r="Y11" s="518"/>
      <c r="Z11" s="518"/>
      <c r="AA11" s="534"/>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yEk2AWSjBh62vVzprthcQIVcIVD8tVnGmsH1Eq7JZy6k5GYVc9OFfDp3KQBP5lSFqG9wkNHZAt0bwotEkYsLQ==" saltValue="94X3bpWH8dzfRMxD8gg4j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13</v>
      </c>
      <c r="X9" s="518"/>
      <c r="Y9" s="518" t="s">
        <v>14</v>
      </c>
      <c r="Z9" s="470" t="s">
        <v>499</v>
      </c>
      <c r="AA9" s="535" t="s">
        <v>517</v>
      </c>
      <c r="AR9" t="s">
        <v>396</v>
      </c>
    </row>
    <row r="10" spans="5:45"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Y10" s="518"/>
      <c r="Z10" s="518"/>
      <c r="AA10" s="533"/>
      <c r="AR10" t="s">
        <v>397</v>
      </c>
    </row>
    <row r="11" spans="5:45"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40" t="s">
        <v>20</v>
      </c>
      <c r="X11" s="40" t="s">
        <v>21</v>
      </c>
      <c r="Y11" s="518"/>
      <c r="Z11" s="518"/>
      <c r="AA11" s="534"/>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00000000000001"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zKsRhFgwtBYX/2DDIRt7QhGQq4g13QGq20R2cQfQSBuzYsq6O5LMVDzwvR1NqwMaob+SV938PsIcyIkj8eH/LA==" saltValue="VWgR9/bDH/lsYn6Qdxj5Fg==" spinCount="100000" sheet="1" objects="1" scenarios="1"/>
  <mergeCells count="20">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13</v>
      </c>
      <c r="X9" s="518"/>
      <c r="Y9" s="518" t="s">
        <v>14</v>
      </c>
      <c r="Z9" s="470" t="s">
        <v>499</v>
      </c>
      <c r="AA9" s="535" t="s">
        <v>517</v>
      </c>
      <c r="AR9" t="s">
        <v>396</v>
      </c>
    </row>
    <row r="10" spans="5:45"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Y10" s="518"/>
      <c r="Z10" s="518"/>
      <c r="AA10" s="533"/>
      <c r="AR10" t="s">
        <v>397</v>
      </c>
    </row>
    <row r="11" spans="5:45"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40" t="s">
        <v>20</v>
      </c>
      <c r="X11" s="40" t="s">
        <v>21</v>
      </c>
      <c r="Y11" s="518"/>
      <c r="Z11" s="518"/>
      <c r="AA11" s="534"/>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G3knL50B8F8IY8hiH6BiTPjiomvaofQdizJ2Zw4IXZKiFElafAri8p4tiuxTnpcxm/DjVmrWIubBYyh7NQ2hsg==" saltValue="lUn3ROCOpZDufyyoGgR5Z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0" customWidth="1"/>
    <col min="30" max="30" width="3.85546875" style="290"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35" t="s">
        <v>137</v>
      </c>
      <c r="E9" s="518" t="s">
        <v>34</v>
      </c>
      <c r="F9" s="518"/>
      <c r="G9" s="535" t="s">
        <v>136</v>
      </c>
      <c r="H9" s="518" t="s">
        <v>1</v>
      </c>
      <c r="I9" s="470" t="s">
        <v>426</v>
      </c>
      <c r="J9" s="518" t="s">
        <v>3</v>
      </c>
      <c r="K9" s="518" t="s">
        <v>4</v>
      </c>
      <c r="L9" s="518" t="s">
        <v>5</v>
      </c>
      <c r="M9" s="518" t="s">
        <v>6</v>
      </c>
      <c r="N9" s="518" t="s">
        <v>7</v>
      </c>
      <c r="O9" s="518" t="s">
        <v>8</v>
      </c>
      <c r="P9" s="518"/>
      <c r="Q9" s="518"/>
      <c r="R9" s="518"/>
      <c r="S9" s="518" t="s">
        <v>9</v>
      </c>
      <c r="T9" s="535" t="s">
        <v>505</v>
      </c>
      <c r="U9" s="535" t="s">
        <v>134</v>
      </c>
      <c r="V9" s="518" t="s">
        <v>107</v>
      </c>
      <c r="W9" s="518" t="s">
        <v>12</v>
      </c>
      <c r="X9" s="518"/>
      <c r="Y9" s="518" t="s">
        <v>13</v>
      </c>
      <c r="Z9" s="518"/>
      <c r="AA9" s="518" t="s">
        <v>14</v>
      </c>
      <c r="AB9" s="470" t="s">
        <v>499</v>
      </c>
      <c r="AC9" s="535" t="s">
        <v>517</v>
      </c>
      <c r="AD9"/>
      <c r="AS9" s="63"/>
      <c r="AV9" t="s">
        <v>34</v>
      </c>
    </row>
    <row r="10" spans="4:53" ht="31.5" customHeight="1">
      <c r="D10" s="533"/>
      <c r="E10" s="518"/>
      <c r="F10" s="518"/>
      <c r="G10" s="533"/>
      <c r="H10" s="518"/>
      <c r="I10" s="518"/>
      <c r="J10" s="518"/>
      <c r="K10" s="518"/>
      <c r="L10" s="518"/>
      <c r="M10" s="518"/>
      <c r="N10" s="518"/>
      <c r="O10" s="518" t="s">
        <v>15</v>
      </c>
      <c r="P10" s="518"/>
      <c r="Q10" s="518"/>
      <c r="R10" s="518" t="s">
        <v>16</v>
      </c>
      <c r="S10" s="518"/>
      <c r="T10" s="533"/>
      <c r="U10" s="533"/>
      <c r="V10" s="518"/>
      <c r="W10" s="518"/>
      <c r="X10" s="518"/>
      <c r="Y10" s="518"/>
      <c r="Z10" s="518"/>
      <c r="AA10" s="518"/>
      <c r="AB10" s="518"/>
      <c r="AC10" s="533"/>
      <c r="AD10"/>
      <c r="AS10" s="63"/>
      <c r="AV10" t="s">
        <v>437</v>
      </c>
    </row>
    <row r="11" spans="4:53" ht="78.75" customHeight="1">
      <c r="D11" s="534"/>
      <c r="E11" s="518"/>
      <c r="F11" s="518"/>
      <c r="G11" s="534"/>
      <c r="H11" s="518"/>
      <c r="I11" s="518"/>
      <c r="J11" s="518"/>
      <c r="K11" s="518"/>
      <c r="L11" s="518"/>
      <c r="M11" s="518"/>
      <c r="N11" s="518"/>
      <c r="O11" s="40" t="s">
        <v>17</v>
      </c>
      <c r="P11" s="40" t="s">
        <v>18</v>
      </c>
      <c r="Q11" s="40" t="s">
        <v>19</v>
      </c>
      <c r="R11" s="518"/>
      <c r="S11" s="518"/>
      <c r="T11" s="534"/>
      <c r="U11" s="534"/>
      <c r="V11" s="518"/>
      <c r="W11" s="40" t="s">
        <v>20</v>
      </c>
      <c r="X11" s="40" t="s">
        <v>21</v>
      </c>
      <c r="Y11" s="40" t="s">
        <v>20</v>
      </c>
      <c r="Z11" s="40" t="s">
        <v>21</v>
      </c>
      <c r="AA11" s="518"/>
      <c r="AB11" s="518"/>
      <c r="AC11" s="534"/>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algorithmName="SHA-512" hashValue="xbV2z+ZYihCeRk9/5bkZSgs2Bqf8hX/hd4YSllW1qXiQFT1dXkQ/lDTlcRHocK8OiCfRmI+QO1sdBiTho0PSMw==" saltValue="wRytEQsmxtSnYZhHmiT3rA=="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c r="AR9" t="s">
        <v>404</v>
      </c>
    </row>
    <row r="10" spans="5:44"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AR10" t="s">
        <v>394</v>
      </c>
    </row>
    <row r="11" spans="5:44"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7"/>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c r="AR9" t="s">
        <v>404</v>
      </c>
    </row>
    <row r="10" spans="5:44"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AR10" t="s">
        <v>394</v>
      </c>
    </row>
    <row r="11" spans="5:44"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c r="AR9" t="s">
        <v>404</v>
      </c>
    </row>
    <row r="10" spans="5:44"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AR10" t="s">
        <v>394</v>
      </c>
    </row>
    <row r="11" spans="5:44"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c r="AR9" t="s">
        <v>404</v>
      </c>
    </row>
    <row r="10" spans="5:44"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AR10" t="s">
        <v>394</v>
      </c>
    </row>
    <row r="11" spans="5:44"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c r="AR9" t="s">
        <v>404</v>
      </c>
    </row>
    <row r="10" spans="5:44"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AR10" t="s">
        <v>394</v>
      </c>
    </row>
    <row r="11" spans="5:44"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c r="AR9" t="s">
        <v>404</v>
      </c>
    </row>
    <row r="10" spans="5:44"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AR10" t="s">
        <v>394</v>
      </c>
    </row>
    <row r="11" spans="5:44"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c r="AR9" t="s">
        <v>404</v>
      </c>
    </row>
    <row r="10" spans="5:44"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c r="AR10" t="s">
        <v>394</v>
      </c>
    </row>
    <row r="11" spans="5:44"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5" t="s">
        <v>137</v>
      </c>
      <c r="F9" s="470" t="s">
        <v>136</v>
      </c>
      <c r="G9" s="518" t="s">
        <v>1</v>
      </c>
      <c r="H9" s="470" t="s">
        <v>3</v>
      </c>
      <c r="I9" s="518" t="s">
        <v>4</v>
      </c>
      <c r="J9" s="518" t="s">
        <v>5</v>
      </c>
      <c r="K9" s="518" t="s">
        <v>6</v>
      </c>
      <c r="L9" s="518" t="s">
        <v>7</v>
      </c>
      <c r="M9" s="518" t="s">
        <v>8</v>
      </c>
      <c r="N9" s="518"/>
      <c r="O9" s="518"/>
      <c r="P9" s="518"/>
      <c r="Q9" s="535" t="s">
        <v>505</v>
      </c>
      <c r="R9" s="518" t="s">
        <v>10</v>
      </c>
      <c r="S9" s="535" t="s">
        <v>134</v>
      </c>
      <c r="T9" s="518" t="s">
        <v>107</v>
      </c>
      <c r="U9" s="518" t="s">
        <v>12</v>
      </c>
      <c r="V9" s="518"/>
      <c r="W9" s="518" t="s">
        <v>14</v>
      </c>
      <c r="X9" s="470" t="s">
        <v>499</v>
      </c>
      <c r="AR9" t="s">
        <v>404</v>
      </c>
    </row>
    <row r="10" spans="5:44" ht="31.5" customHeight="1">
      <c r="E10" s="533"/>
      <c r="F10" s="518"/>
      <c r="G10" s="518"/>
      <c r="H10" s="518"/>
      <c r="I10" s="518"/>
      <c r="J10" s="518"/>
      <c r="K10" s="518"/>
      <c r="L10" s="518"/>
      <c r="M10" s="518" t="s">
        <v>15</v>
      </c>
      <c r="N10" s="518"/>
      <c r="O10" s="518"/>
      <c r="P10" s="518" t="s">
        <v>16</v>
      </c>
      <c r="Q10" s="533"/>
      <c r="R10" s="518"/>
      <c r="S10" s="533"/>
      <c r="T10" s="518"/>
      <c r="U10" s="518"/>
      <c r="V10" s="518"/>
      <c r="W10" s="518"/>
      <c r="X10" s="518"/>
      <c r="AR10" t="s">
        <v>394</v>
      </c>
    </row>
    <row r="11" spans="5:44" ht="78.75" customHeight="1">
      <c r="E11" s="534"/>
      <c r="F11" s="518"/>
      <c r="G11" s="518"/>
      <c r="H11" s="518"/>
      <c r="I11" s="518"/>
      <c r="J11" s="518"/>
      <c r="K11" s="518"/>
      <c r="L11" s="518"/>
      <c r="M11" s="40" t="s">
        <v>17</v>
      </c>
      <c r="N11" s="40" t="s">
        <v>18</v>
      </c>
      <c r="O11" s="40" t="s">
        <v>19</v>
      </c>
      <c r="P11" s="518"/>
      <c r="Q11" s="534"/>
      <c r="R11" s="518"/>
      <c r="S11" s="534"/>
      <c r="T11" s="518"/>
      <c r="U11" s="40" t="s">
        <v>20</v>
      </c>
      <c r="V11" s="40" t="s">
        <v>21</v>
      </c>
      <c r="W11" s="518"/>
      <c r="X11" s="518"/>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35" t="s">
        <v>137</v>
      </c>
      <c r="E9" s="535" t="s">
        <v>34</v>
      </c>
      <c r="F9" s="535" t="s">
        <v>434</v>
      </c>
      <c r="G9" s="477" t="s">
        <v>136</v>
      </c>
      <c r="H9" s="518" t="s">
        <v>1</v>
      </c>
      <c r="I9" s="477" t="s">
        <v>426</v>
      </c>
      <c r="J9" s="518" t="s">
        <v>3</v>
      </c>
      <c r="K9" s="518" t="s">
        <v>4</v>
      </c>
      <c r="L9" s="518" t="s">
        <v>5</v>
      </c>
      <c r="M9" s="518" t="s">
        <v>6</v>
      </c>
      <c r="N9" s="518" t="s">
        <v>7</v>
      </c>
      <c r="O9" s="518" t="s">
        <v>8</v>
      </c>
      <c r="P9" s="518"/>
      <c r="Q9" s="518"/>
      <c r="R9" s="518"/>
      <c r="S9" s="518" t="s">
        <v>9</v>
      </c>
      <c r="T9" s="535" t="s">
        <v>505</v>
      </c>
      <c r="U9" s="535" t="s">
        <v>138</v>
      </c>
      <c r="V9" s="518" t="s">
        <v>107</v>
      </c>
      <c r="W9" s="518" t="s">
        <v>12</v>
      </c>
      <c r="X9" s="518"/>
      <c r="Y9" s="518" t="s">
        <v>14</v>
      </c>
      <c r="Z9" s="470" t="s">
        <v>499</v>
      </c>
      <c r="AG9" s="63" t="s">
        <v>406</v>
      </c>
      <c r="AV9" t="s">
        <v>34</v>
      </c>
    </row>
    <row r="10" spans="4:57" ht="31.5" customHeight="1">
      <c r="D10" s="533"/>
      <c r="E10" s="533"/>
      <c r="F10" s="533"/>
      <c r="G10" s="478"/>
      <c r="H10" s="518"/>
      <c r="I10" s="533"/>
      <c r="J10" s="518"/>
      <c r="K10" s="518"/>
      <c r="L10" s="518"/>
      <c r="M10" s="518"/>
      <c r="N10" s="518"/>
      <c r="O10" s="518" t="s">
        <v>15</v>
      </c>
      <c r="P10" s="518"/>
      <c r="Q10" s="518"/>
      <c r="R10" s="518" t="s">
        <v>16</v>
      </c>
      <c r="S10" s="518"/>
      <c r="T10" s="533"/>
      <c r="U10" s="530"/>
      <c r="V10" s="518"/>
      <c r="W10" s="518"/>
      <c r="X10" s="518"/>
      <c r="Y10" s="518"/>
      <c r="Z10" s="518"/>
      <c r="AG10" s="63" t="s">
        <v>397</v>
      </c>
      <c r="AV10" t="s">
        <v>437</v>
      </c>
    </row>
    <row r="11" spans="4:57" ht="75">
      <c r="D11" s="534"/>
      <c r="E11" s="534"/>
      <c r="F11" s="534"/>
      <c r="G11" s="479"/>
      <c r="H11" s="518"/>
      <c r="I11" s="534"/>
      <c r="J11" s="518"/>
      <c r="K11" s="518"/>
      <c r="L11" s="518"/>
      <c r="M11" s="518"/>
      <c r="N11" s="518"/>
      <c r="O11" s="40" t="s">
        <v>17</v>
      </c>
      <c r="P11" s="40" t="s">
        <v>18</v>
      </c>
      <c r="Q11" s="40" t="s">
        <v>19</v>
      </c>
      <c r="R11" s="518"/>
      <c r="S11" s="518"/>
      <c r="T11" s="534"/>
      <c r="U11" s="531"/>
      <c r="V11" s="518"/>
      <c r="W11" s="40" t="s">
        <v>20</v>
      </c>
      <c r="X11" s="40" t="s">
        <v>21</v>
      </c>
      <c r="Y11" s="518"/>
      <c r="Z11" s="518"/>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row>
    <row r="10" spans="5:30"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row>
    <row r="11" spans="5:30"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row>
    <row r="10" spans="5:30"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row>
    <row r="11" spans="5:30"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SUM(AC19:AC65539)</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24.95" customHeight="1">
      <c r="E15" s="194">
        <v>1</v>
      </c>
      <c r="F15" s="403" t="s">
        <v>734</v>
      </c>
      <c r="G15" s="402" t="s">
        <v>738</v>
      </c>
      <c r="H15" s="47">
        <v>150000</v>
      </c>
      <c r="I15" s="47"/>
      <c r="J15" s="47"/>
      <c r="K15" s="400">
        <f>+IFERROR(IF(COUNT(H15:J15),ROUND(SUM(H15:J15),0),""),"")</f>
        <v>150000</v>
      </c>
      <c r="L15" s="51">
        <f>+IFERROR(IF(COUNT(K15),ROUND(K15/'Shareholding Pattern'!$L$57*100,2),""),"")</f>
        <v>1.38</v>
      </c>
      <c r="M15" s="206">
        <f>IF(H15="","",H15)</f>
        <v>150000</v>
      </c>
      <c r="N15" s="206"/>
      <c r="O15" s="284">
        <f>+IFERROR(IF(COUNT(M15:N15),ROUND(SUM(M15,N15),2),""),"")</f>
        <v>150000</v>
      </c>
      <c r="P15" s="51">
        <f>+IFERROR(IF(COUNT(O15),ROUND(O15/('Shareholding Pattern'!$P$58)*100,2),""),"")</f>
        <v>1.38</v>
      </c>
      <c r="Q15" s="47"/>
      <c r="R15" s="47"/>
      <c r="S15" s="400" t="str">
        <f>+IFERROR(IF(COUNT(Q15:R15),ROUND(SUM(Q15:R15),0),""),"")</f>
        <v/>
      </c>
      <c r="T15" s="17">
        <f>+IFERROR(IF(COUNT(K15,S15),ROUND(SUM(S15,K15)/SUM('Shareholding Pattern'!$L$57,'Shareholding Pattern'!$T$57)*100,2),""),"")</f>
        <v>1.38</v>
      </c>
      <c r="U15" s="47"/>
      <c r="V15" s="17" t="str">
        <f>+IFERROR(IF(COUNT(U15),ROUND(SUM(U15)/SUM(K15)*100,2),""),0)</f>
        <v/>
      </c>
      <c r="W15" s="47">
        <v>150000</v>
      </c>
      <c r="X15" s="283"/>
      <c r="Y15" s="11"/>
      <c r="Z15" s="11"/>
      <c r="AA15" s="11"/>
      <c r="AB15" s="11"/>
      <c r="AC15" s="11">
        <f>IF(SUM(H15:W15)&gt;0,1,0)</f>
        <v>1</v>
      </c>
    </row>
    <row r="16" spans="5:30" ht="24.95" customHeight="1">
      <c r="E16" s="194">
        <v>2</v>
      </c>
      <c r="F16" s="403" t="s">
        <v>735</v>
      </c>
      <c r="G16" s="402" t="s">
        <v>739</v>
      </c>
      <c r="H16" s="47">
        <v>132939</v>
      </c>
      <c r="I16" s="47"/>
      <c r="J16" s="47"/>
      <c r="K16" s="400">
        <f>+IFERROR(IF(COUNT(H16:J16),ROUND(SUM(H16:J16),0),""),"")</f>
        <v>132939</v>
      </c>
      <c r="L16" s="51">
        <f>+IFERROR(IF(COUNT(K16),ROUND(K16/'Shareholding Pattern'!$L$57*100,2),""),"")</f>
        <v>1.22</v>
      </c>
      <c r="M16" s="206">
        <f>IF(H16="","",H16)</f>
        <v>132939</v>
      </c>
      <c r="N16" s="206"/>
      <c r="O16" s="284">
        <f>+IFERROR(IF(COUNT(M16:N16),ROUND(SUM(M16,N16),2),""),"")</f>
        <v>132939</v>
      </c>
      <c r="P16" s="51">
        <f>+IFERROR(IF(COUNT(O16),ROUND(O16/('Shareholding Pattern'!$P$58)*100,2),""),"")</f>
        <v>1.22</v>
      </c>
      <c r="Q16" s="47"/>
      <c r="R16" s="47"/>
      <c r="S16" s="400" t="str">
        <f>+IFERROR(IF(COUNT(Q16:R16),ROUND(SUM(Q16:R16),0),""),"")</f>
        <v/>
      </c>
      <c r="T16" s="17">
        <f>+IFERROR(IF(COUNT(K16,S16),ROUND(SUM(S16,K16)/SUM('Shareholding Pattern'!$L$57,'Shareholding Pattern'!$T$57)*100,2),""),"")</f>
        <v>1.22</v>
      </c>
      <c r="U16" s="47"/>
      <c r="V16" s="17" t="str">
        <f>+IFERROR(IF(COUNT(U16),ROUND(SUM(U16)/SUM(K16)*100,2),""),0)</f>
        <v/>
      </c>
      <c r="W16" s="47">
        <v>132939</v>
      </c>
      <c r="X16" s="283"/>
      <c r="Y16" s="11"/>
      <c r="Z16" s="11"/>
      <c r="AA16" s="11"/>
      <c r="AB16" s="11"/>
      <c r="AC16" s="11">
        <f>IF(SUM(H16:W16)&gt;0,1,0)</f>
        <v>1</v>
      </c>
    </row>
    <row r="17" spans="5:29" ht="24.95" customHeight="1">
      <c r="E17" s="194">
        <v>3</v>
      </c>
      <c r="F17" s="403" t="s">
        <v>736</v>
      </c>
      <c r="G17" s="402" t="s">
        <v>740</v>
      </c>
      <c r="H17" s="47">
        <v>126000</v>
      </c>
      <c r="I17" s="47"/>
      <c r="J17" s="47"/>
      <c r="K17" s="400">
        <f>+IFERROR(IF(COUNT(H17:J17),ROUND(SUM(H17:J17),0),""),"")</f>
        <v>126000</v>
      </c>
      <c r="L17" s="51">
        <f>+IFERROR(IF(COUNT(K17),ROUND(K17/'Shareholding Pattern'!$L$57*100,2),""),"")</f>
        <v>1.1599999999999999</v>
      </c>
      <c r="M17" s="206">
        <f>IF(H17="","",H17)</f>
        <v>126000</v>
      </c>
      <c r="N17" s="206"/>
      <c r="O17" s="284">
        <f>+IFERROR(IF(COUNT(M17:N17),ROUND(SUM(M17,N17),2),""),"")</f>
        <v>126000</v>
      </c>
      <c r="P17" s="51">
        <f>+IFERROR(IF(COUNT(O17),ROUND(O17/('Shareholding Pattern'!$P$58)*100,2),""),"")</f>
        <v>1.1599999999999999</v>
      </c>
      <c r="Q17" s="47"/>
      <c r="R17" s="47"/>
      <c r="S17" s="400" t="str">
        <f>+IFERROR(IF(COUNT(Q17:R17),ROUND(SUM(Q17:R17),0),""),"")</f>
        <v/>
      </c>
      <c r="T17" s="17">
        <f>+IFERROR(IF(COUNT(K17,S17),ROUND(SUM(S17,K17)/SUM('Shareholding Pattern'!$L$57,'Shareholding Pattern'!$T$57)*100,2),""),"")</f>
        <v>1.1599999999999999</v>
      </c>
      <c r="U17" s="47"/>
      <c r="V17" s="17" t="str">
        <f>+IFERROR(IF(COUNT(U17),ROUND(SUM(U17)/SUM(K17)*100,2),""),0)</f>
        <v/>
      </c>
      <c r="W17" s="47">
        <v>126000</v>
      </c>
      <c r="X17" s="283"/>
      <c r="Y17" s="11"/>
      <c r="Z17" s="11"/>
      <c r="AA17" s="11"/>
      <c r="AB17" s="11"/>
      <c r="AC17" s="11">
        <f>IF(SUM(H17:W17)&gt;0,1,0)</f>
        <v>1</v>
      </c>
    </row>
    <row r="18" spans="5:29" ht="24.95" customHeight="1">
      <c r="E18" s="194">
        <v>4</v>
      </c>
      <c r="F18" s="403" t="s">
        <v>737</v>
      </c>
      <c r="G18" s="402" t="s">
        <v>741</v>
      </c>
      <c r="H18" s="47">
        <v>124000</v>
      </c>
      <c r="I18" s="47"/>
      <c r="J18" s="47"/>
      <c r="K18" s="400">
        <f>+IFERROR(IF(COUNT(H18:J18),ROUND(SUM(H18:J18),0),""),"")</f>
        <v>124000</v>
      </c>
      <c r="L18" s="51">
        <f>+IFERROR(IF(COUNT(K18),ROUND(K18/'Shareholding Pattern'!$L$57*100,2),""),"")</f>
        <v>1.1399999999999999</v>
      </c>
      <c r="M18" s="206">
        <f>IF(H18="","",H18)</f>
        <v>124000</v>
      </c>
      <c r="N18" s="206"/>
      <c r="O18" s="284">
        <f>+IFERROR(IF(COUNT(M18:N18),ROUND(SUM(M18,N18),2),""),"")</f>
        <v>124000</v>
      </c>
      <c r="P18" s="51">
        <f>+IFERROR(IF(COUNT(O18),ROUND(O18/('Shareholding Pattern'!$P$58)*100,2),""),"")</f>
        <v>1.1399999999999999</v>
      </c>
      <c r="Q18" s="47"/>
      <c r="R18" s="47"/>
      <c r="S18" s="400" t="str">
        <f>+IFERROR(IF(COUNT(Q18:R18),ROUND(SUM(Q18:R18),0),""),"")</f>
        <v/>
      </c>
      <c r="T18" s="17">
        <f>+IFERROR(IF(COUNT(K18,S18),ROUND(SUM(S18,K18)/SUM('Shareholding Pattern'!$L$57,'Shareholding Pattern'!$T$57)*100,2),""),"")</f>
        <v>1.1399999999999999</v>
      </c>
      <c r="U18" s="47"/>
      <c r="V18" s="17" t="str">
        <f>+IFERROR(IF(COUNT(U18),ROUND(SUM(U18)/SUM(K18)*100,2),""),0)</f>
        <v/>
      </c>
      <c r="W18" s="47">
        <v>124000</v>
      </c>
      <c r="X18" s="283"/>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7"/>
    </row>
    <row r="20" spans="5:29" ht="20.100000000000001" customHeight="1">
      <c r="E20" s="37"/>
      <c r="F20" s="83" t="s">
        <v>450</v>
      </c>
      <c r="G20" s="70" t="s">
        <v>19</v>
      </c>
      <c r="H20" s="53">
        <f>+IFERROR(IF(COUNT(H13:H19),ROUND(SUM(H13:H19),0),""),"")</f>
        <v>532939</v>
      </c>
      <c r="I20" s="53" t="str">
        <f>+IFERROR(IF(COUNT(I13:I19),ROUND(SUM(I13:I19),0),""),"")</f>
        <v/>
      </c>
      <c r="J20" s="53" t="str">
        <f>+IFERROR(IF(COUNT(J13:J19),ROUND(SUM(J13:J19),0),""),"")</f>
        <v/>
      </c>
      <c r="K20" s="53">
        <f>+IFERROR(IF(COUNT(K13:K19),ROUND(SUM(K13:K19),0),""),"")</f>
        <v>532939</v>
      </c>
      <c r="L20" s="17">
        <f>+IFERROR(IF(COUNT(K20),ROUND(K20/'Shareholding Pattern'!$L$57*100,2),""),"")</f>
        <v>4.9000000000000004</v>
      </c>
      <c r="M20" s="35">
        <f>+IFERROR(IF(COUNT(M13:M19),ROUND(SUM(M13:M19),0),""),"")</f>
        <v>532939</v>
      </c>
      <c r="N20" s="35" t="str">
        <f>+IFERROR(IF(COUNT(N13:N19),ROUND(SUM(N13:N19),0),""),"")</f>
        <v/>
      </c>
      <c r="O20" s="35">
        <f>+IFERROR(IF(COUNT(O13:O19),ROUND(SUM(O13:O19),0),""),"")</f>
        <v>532939</v>
      </c>
      <c r="P20" s="17">
        <f>+IFERROR(IF(COUNT(O20),ROUND(O20/('Shareholding Pattern'!$P$58)*100,2),""),"")</f>
        <v>4.9000000000000004</v>
      </c>
      <c r="Q20" s="53" t="str">
        <f>+IFERROR(IF(COUNT(Q13:Q19),ROUND(SUM(Q13:Q19),0),""),"")</f>
        <v/>
      </c>
      <c r="R20" s="53" t="str">
        <f>+IFERROR(IF(COUNT(R13:R19),ROUND(SUM(R13:R19),0),""),"")</f>
        <v/>
      </c>
      <c r="S20" s="53" t="str">
        <f>+IFERROR(IF(COUNT(S13:S19),ROUND(SUM(S13:S19),0),""),"")</f>
        <v/>
      </c>
      <c r="T20" s="17">
        <f>+IFERROR(IF(COUNT(K20,S20),ROUND(SUM(S20,K20)/SUM('Shareholding Pattern'!$L$57,'Shareholding Pattern'!$T$57)*100,2),""),"")</f>
        <v>4.9000000000000004</v>
      </c>
      <c r="U20" s="53" t="str">
        <f>+IFERROR(IF(COUNT(U13:U19),ROUND(SUM(U13:U19),0),""),"")</f>
        <v/>
      </c>
      <c r="V20" s="17" t="str">
        <f>+IFERROR(IF(COUNT(U20),ROUND(SUM(U20)/SUM(K20)*100,2),""),0)</f>
        <v/>
      </c>
      <c r="W20" s="53">
        <f>+IFERROR(IF(COUNT(W13:W19),ROUND(SUM(W13:W19),0),""),"")</f>
        <v>532939</v>
      </c>
    </row>
  </sheetData>
  <sheetProtection algorithmName="SHA-512" hashValue="wGIOcxk1C+j1q5SKeWcn/fP8B+k1/M7M6/+G39ADSeEzXM02Fg5bkq8fabGRbiDtoFyuNUsxuwQmpxum9jx6fg==" saltValue="Mmwwv5Olru5sxkxqGt9Q9w==" spinCount="100000"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3" display="Total"/>
    <hyperlink ref="F20"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1266825</xdr:colOff>
                    <xdr:row>16</xdr:row>
                    <xdr:rowOff>266700</xdr:rowOff>
                  </to>
                </anchor>
              </controlPr>
            </control>
          </mc:Choice>
        </mc:AlternateContent>
        <mc:AlternateContent xmlns:mc="http://schemas.openxmlformats.org/markup-compatibility/2006">
          <mc:Choice Requires="x14">
            <control shapeId="26628" r:id="rId6" name="Button 4">
              <controlPr defaultSize="0" print="0" autoFill="0" autoPict="0" macro="[0]!opentextblock">
                <anchor moveWithCells="1" sizeWithCells="1">
                  <from>
                    <xdr:col>23</xdr:col>
                    <xdr:colOff>66675</xdr:colOff>
                    <xdr:row>17</xdr:row>
                    <xdr:rowOff>66675</xdr:rowOff>
                  </from>
                  <to>
                    <xdr:col>23</xdr:col>
                    <xdr:colOff>1266825</xdr:colOff>
                    <xdr:row>17</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row>
    <row r="10" spans="5:30"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row>
    <row r="11" spans="5:30"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SUM(AC19:AC65539)</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customHeight="1">
      <c r="E15" s="194">
        <v>1</v>
      </c>
      <c r="F15" s="403" t="s">
        <v>722</v>
      </c>
      <c r="G15" s="402" t="s">
        <v>723</v>
      </c>
      <c r="H15" s="47">
        <v>520875</v>
      </c>
      <c r="I15" s="47"/>
      <c r="J15" s="47"/>
      <c r="K15" s="400">
        <f>+IFERROR(IF(COUNT(H15:J15),ROUND(SUM(H15:J15),0),""),"")</f>
        <v>520875</v>
      </c>
      <c r="L15" s="51">
        <f>+IFERROR(IF(COUNT(K15),ROUND(K15/'Shareholding Pattern'!$L$57*100,2),""),"")</f>
        <v>4.79</v>
      </c>
      <c r="M15" s="206">
        <f>IF(H15="","",H15)</f>
        <v>520875</v>
      </c>
      <c r="N15" s="206"/>
      <c r="O15" s="284">
        <f>+IFERROR(IF(COUNT(M15:N15),ROUND(SUM(M15,N15),2),""),"")</f>
        <v>520875</v>
      </c>
      <c r="P15" s="51">
        <f>+IFERROR(IF(COUNT(O15),ROUND(O15/('Shareholding Pattern'!$P$58)*100,2),""),"")</f>
        <v>4.79</v>
      </c>
      <c r="Q15" s="47"/>
      <c r="R15" s="47"/>
      <c r="S15" s="400" t="str">
        <f>+IFERROR(IF(COUNT(Q15:R15),ROUND(SUM(Q15:R15),0),""),"")</f>
        <v/>
      </c>
      <c r="T15" s="17">
        <f>+IFERROR(IF(COUNT(K15,S15),ROUND(SUM(S15,K15)/SUM('Shareholding Pattern'!$L$57,'Shareholding Pattern'!$T$57)*100,2),""),"")</f>
        <v>4.79</v>
      </c>
      <c r="U15" s="47"/>
      <c r="V15" s="17" t="str">
        <f>+IFERROR(IF(COUNT(U15),ROUND(SUM(U15)/SUM(K15)*100,2),""),0)</f>
        <v/>
      </c>
      <c r="W15" s="47">
        <v>520875</v>
      </c>
      <c r="X15" s="283"/>
      <c r="Y15" s="11"/>
      <c r="Z15" s="11"/>
      <c r="AA15" s="11"/>
      <c r="AB15" s="11"/>
      <c r="AC15" s="11">
        <f>IF(SUM(H15:W15)&gt;0,1,0)</f>
        <v>1</v>
      </c>
    </row>
    <row r="16" spans="5:30" ht="24.95" customHeight="1">
      <c r="E16" s="194">
        <v>2</v>
      </c>
      <c r="F16" s="403" t="s">
        <v>724</v>
      </c>
      <c r="G16" s="402" t="s">
        <v>725</v>
      </c>
      <c r="H16" s="47">
        <v>343932</v>
      </c>
      <c r="I16" s="47"/>
      <c r="J16" s="47"/>
      <c r="K16" s="400">
        <f>+IFERROR(IF(COUNT(H16:J16),ROUND(SUM(H16:J16),0),""),"")</f>
        <v>343932</v>
      </c>
      <c r="L16" s="51">
        <f>+IFERROR(IF(COUNT(K16),ROUND(K16/'Shareholding Pattern'!$L$57*100,2),""),"")</f>
        <v>3.16</v>
      </c>
      <c r="M16" s="206">
        <f>IF(H16="","",H16)</f>
        <v>343932</v>
      </c>
      <c r="N16" s="206"/>
      <c r="O16" s="284">
        <f>+IFERROR(IF(COUNT(M16:N16),ROUND(SUM(M16,N16),2),""),"")</f>
        <v>343932</v>
      </c>
      <c r="P16" s="51">
        <f>+IFERROR(IF(COUNT(O16),ROUND(O16/('Shareholding Pattern'!$P$58)*100,2),""),"")</f>
        <v>3.16</v>
      </c>
      <c r="Q16" s="47"/>
      <c r="R16" s="47"/>
      <c r="S16" s="400" t="str">
        <f>+IFERROR(IF(COUNT(Q16:R16),ROUND(SUM(Q16:R16),0),""),"")</f>
        <v/>
      </c>
      <c r="T16" s="17">
        <f>+IFERROR(IF(COUNT(K16,S16),ROUND(SUM(S16,K16)/SUM('Shareholding Pattern'!$L$57,'Shareholding Pattern'!$T$57)*100,2),""),"")</f>
        <v>3.16</v>
      </c>
      <c r="U16" s="47"/>
      <c r="V16" s="17" t="str">
        <f>+IFERROR(IF(COUNT(U16),ROUND(SUM(U16)/SUM(K16)*100,2),""),0)</f>
        <v/>
      </c>
      <c r="W16" s="47">
        <v>343932</v>
      </c>
      <c r="X16" s="283"/>
      <c r="Y16" s="11"/>
      <c r="Z16" s="11"/>
      <c r="AA16" s="11"/>
      <c r="AB16" s="11"/>
      <c r="AC16" s="11">
        <f>IF(SUM(H16:W16)&gt;0,1,0)</f>
        <v>1</v>
      </c>
    </row>
    <row r="17" spans="5:29" ht="24.95" customHeight="1">
      <c r="E17" s="194">
        <v>3</v>
      </c>
      <c r="F17" s="403" t="s">
        <v>726</v>
      </c>
      <c r="G17" s="402" t="s">
        <v>727</v>
      </c>
      <c r="H17" s="47">
        <v>326085</v>
      </c>
      <c r="I17" s="47"/>
      <c r="J17" s="47"/>
      <c r="K17" s="400">
        <f>+IFERROR(IF(COUNT(H17:J17),ROUND(SUM(H17:J17),0),""),"")</f>
        <v>326085</v>
      </c>
      <c r="L17" s="51">
        <f>+IFERROR(IF(COUNT(K17),ROUND(K17/'Shareholding Pattern'!$L$57*100,2),""),"")</f>
        <v>3</v>
      </c>
      <c r="M17" s="206">
        <f>IF(H17="","",H17)</f>
        <v>326085</v>
      </c>
      <c r="N17" s="206"/>
      <c r="O17" s="284">
        <f>+IFERROR(IF(COUNT(M17:N17),ROUND(SUM(M17,N17),2),""),"")</f>
        <v>326085</v>
      </c>
      <c r="P17" s="51">
        <f>+IFERROR(IF(COUNT(O17),ROUND(O17/('Shareholding Pattern'!$P$58)*100,2),""),"")</f>
        <v>3</v>
      </c>
      <c r="Q17" s="47"/>
      <c r="R17" s="47"/>
      <c r="S17" s="400" t="str">
        <f>+IFERROR(IF(COUNT(Q17:R17),ROUND(SUM(Q17:R17),0),""),"")</f>
        <v/>
      </c>
      <c r="T17" s="17">
        <f>+IFERROR(IF(COUNT(K17,S17),ROUND(SUM(S17,K17)/SUM('Shareholding Pattern'!$L$57,'Shareholding Pattern'!$T$57)*100,2),""),"")</f>
        <v>3</v>
      </c>
      <c r="U17" s="47"/>
      <c r="V17" s="17" t="str">
        <f>+IFERROR(IF(COUNT(U17),ROUND(SUM(U17)/SUM(K17)*100,2),""),0)</f>
        <v/>
      </c>
      <c r="W17" s="47">
        <v>326085</v>
      </c>
      <c r="X17" s="283"/>
      <c r="Y17" s="11"/>
      <c r="Z17" s="11"/>
      <c r="AA17" s="11"/>
      <c r="AB17" s="11"/>
      <c r="AC17" s="11">
        <f>IF(SUM(H17:W17)&gt;0,1,0)</f>
        <v>1</v>
      </c>
    </row>
    <row r="18" spans="5:29" ht="24.95" customHeight="1">
      <c r="E18" s="194">
        <v>4</v>
      </c>
      <c r="F18" s="403" t="s">
        <v>728</v>
      </c>
      <c r="G18" s="402" t="s">
        <v>729</v>
      </c>
      <c r="H18" s="47">
        <v>243348</v>
      </c>
      <c r="I18" s="47"/>
      <c r="J18" s="47"/>
      <c r="K18" s="400">
        <f>+IFERROR(IF(COUNT(H18:J18),ROUND(SUM(H18:J18),0),""),"")</f>
        <v>243348</v>
      </c>
      <c r="L18" s="51">
        <f>+IFERROR(IF(COUNT(K18),ROUND(K18/'Shareholding Pattern'!$L$57*100,2),""),"")</f>
        <v>2.2400000000000002</v>
      </c>
      <c r="M18" s="206">
        <f>IF(H18="","",H18)</f>
        <v>243348</v>
      </c>
      <c r="N18" s="206"/>
      <c r="O18" s="284">
        <f>+IFERROR(IF(COUNT(M18:N18),ROUND(SUM(M18,N18),2),""),"")</f>
        <v>243348</v>
      </c>
      <c r="P18" s="51">
        <f>+IFERROR(IF(COUNT(O18),ROUND(O18/('Shareholding Pattern'!$P$58)*100,2),""),"")</f>
        <v>2.2400000000000002</v>
      </c>
      <c r="Q18" s="47"/>
      <c r="R18" s="47"/>
      <c r="S18" s="400" t="str">
        <f>+IFERROR(IF(COUNT(Q18:R18),ROUND(SUM(Q18:R18),0),""),"")</f>
        <v/>
      </c>
      <c r="T18" s="17">
        <f>+IFERROR(IF(COUNT(K18,S18),ROUND(SUM(S18,K18)/SUM('Shareholding Pattern'!$L$57,'Shareholding Pattern'!$T$57)*100,2),""),"")</f>
        <v>2.2400000000000002</v>
      </c>
      <c r="U18" s="47"/>
      <c r="V18" s="17" t="str">
        <f>+IFERROR(IF(COUNT(U18),ROUND(SUM(U18)/SUM(K18)*100,2),""),0)</f>
        <v/>
      </c>
      <c r="W18" s="47">
        <v>243348</v>
      </c>
      <c r="X18" s="283"/>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7"/>
    </row>
    <row r="20" spans="5:29" ht="20.100000000000001" customHeight="1">
      <c r="E20" s="37"/>
      <c r="F20" s="83" t="s">
        <v>450</v>
      </c>
      <c r="G20" s="70" t="s">
        <v>19</v>
      </c>
      <c r="H20" s="53">
        <f>+IFERROR(IF(COUNT(H14:H19),ROUND(SUM(H14:H19),0),""),"")</f>
        <v>1434240</v>
      </c>
      <c r="I20" s="53" t="str">
        <f>+IFERROR(IF(COUNT(I14:I19),ROUND(SUM(I14:I19),0),""),"")</f>
        <v/>
      </c>
      <c r="J20" s="53" t="str">
        <f>+IFERROR(IF(COUNT(J14:J19),ROUND(SUM(J14:J19),0),""),"")</f>
        <v/>
      </c>
      <c r="K20" s="53">
        <f>+IFERROR(IF(COUNT(K14:K19),ROUND(SUM(K14:K19),0),""),"")</f>
        <v>1434240</v>
      </c>
      <c r="L20" s="17">
        <f>+IFERROR(IF(COUNT(K20),ROUND(K20/'Shareholding Pattern'!$L$57*100,2),""),"")</f>
        <v>13.18</v>
      </c>
      <c r="M20" s="35">
        <f>+IFERROR(IF(COUNT(M14:M19),ROUND(SUM(M14:M19),0),""),"")</f>
        <v>1434240</v>
      </c>
      <c r="N20" s="35" t="str">
        <f>+IFERROR(IF(COUNT(N14:N19),ROUND(SUM(N14:N19),0),""),"")</f>
        <v/>
      </c>
      <c r="O20" s="35">
        <f>+IFERROR(IF(COUNT(O14:O19),ROUND(SUM(O14:O19),0),""),"")</f>
        <v>1434240</v>
      </c>
      <c r="P20" s="17">
        <f>+IFERROR(IF(COUNT(O20),ROUND(O20/('Shareholding Pattern'!$P$58)*100,2),""),"")</f>
        <v>13.18</v>
      </c>
      <c r="Q20" s="53" t="str">
        <f>+IFERROR(IF(COUNT(Q14:Q19),ROUND(SUM(Q14:Q19),0),""),"")</f>
        <v/>
      </c>
      <c r="R20" s="53" t="str">
        <f>+IFERROR(IF(COUNT(R14:R19),ROUND(SUM(R14:R19),0),""),"")</f>
        <v/>
      </c>
      <c r="S20" s="53" t="str">
        <f>+IFERROR(IF(COUNT(S14:S19),ROUND(SUM(S14:S19),0),""),"")</f>
        <v/>
      </c>
      <c r="T20" s="17">
        <f>+IFERROR(IF(COUNT(K20,S20),ROUND(SUM(S20,K20)/SUM('Shareholding Pattern'!$L$57,'Shareholding Pattern'!$T$57)*100,2),""),"")</f>
        <v>13.18</v>
      </c>
      <c r="U20" s="53" t="str">
        <f>+IFERROR(IF(COUNT(U14:U19),ROUND(SUM(U14:U19),0),""),"")</f>
        <v/>
      </c>
      <c r="V20" s="17" t="str">
        <f>+IFERROR(IF(COUNT(U20),ROUND(SUM(U20)/SUM(K20)*100,2),""),0)</f>
        <v/>
      </c>
      <c r="W20" s="53">
        <f>+IFERROR(IF(COUNT(W14:W19),ROUND(SUM(W14:W19),0),""),"")</f>
        <v>1434240</v>
      </c>
    </row>
  </sheetData>
  <sheetProtection algorithmName="SHA-512" hashValue="TzWni6iMNaEMCLPowJtWAz6ACOJY8ILOUIwzltuRqirI7XjhG4fDdHwO/Z6rMyVSJMoIfp+hRN4QyyoN5SB0RQ==" saltValue="JfIyj8Uz45SAFL0seZYqVQ==" spinCount="100000"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4" display="Total"/>
    <hyperlink ref="F20"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mc:AlternateContent xmlns:mc="http://schemas.openxmlformats.org/markup-compatibility/2006">
          <mc:Choice Requires="x14">
            <control shapeId="27652" r:id="rId6" name="Button 4">
              <controlPr defaultSize="0" print="0" autoFill="0" autoPict="0" macro="[0]!opentextblock">
                <anchor moveWithCells="1" sizeWithCells="1">
                  <from>
                    <xdr:col>23</xdr:col>
                    <xdr:colOff>66675</xdr:colOff>
                    <xdr:row>17</xdr:row>
                    <xdr:rowOff>66675</xdr:rowOff>
                  </from>
                  <to>
                    <xdr:col>23</xdr:col>
                    <xdr:colOff>1257300</xdr:colOff>
                    <xdr:row>17</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row>
    <row r="10" spans="5:30"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row>
    <row r="11" spans="5:30"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row>
    <row r="10" spans="5:30"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row>
    <row r="11" spans="5:30"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5" t="s">
        <v>137</v>
      </c>
      <c r="F9" s="518" t="s">
        <v>136</v>
      </c>
      <c r="G9" s="518" t="s">
        <v>1</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row>
    <row r="10" spans="5:30" ht="31.5" customHeight="1">
      <c r="E10" s="533"/>
      <c r="F10" s="518"/>
      <c r="G10" s="518"/>
      <c r="H10" s="518"/>
      <c r="I10" s="518"/>
      <c r="J10" s="518"/>
      <c r="K10" s="518"/>
      <c r="L10" s="518"/>
      <c r="M10" s="518" t="s">
        <v>15</v>
      </c>
      <c r="N10" s="518"/>
      <c r="O10" s="518"/>
      <c r="P10" s="518" t="s">
        <v>16</v>
      </c>
      <c r="Q10" s="518"/>
      <c r="R10" s="533"/>
      <c r="S10" s="533"/>
      <c r="T10" s="518"/>
      <c r="U10" s="518"/>
      <c r="V10" s="518"/>
      <c r="W10" s="518"/>
      <c r="X10" s="518"/>
    </row>
    <row r="11" spans="5:30" ht="78.75" customHeight="1">
      <c r="E11" s="534"/>
      <c r="F11" s="518"/>
      <c r="G11" s="518"/>
      <c r="H11" s="518"/>
      <c r="I11" s="518"/>
      <c r="J11" s="518"/>
      <c r="K11" s="518"/>
      <c r="L11" s="518"/>
      <c r="M11" s="40" t="s">
        <v>17</v>
      </c>
      <c r="N11" s="40" t="s">
        <v>18</v>
      </c>
      <c r="O11" s="40" t="s">
        <v>19</v>
      </c>
      <c r="P11" s="518"/>
      <c r="Q11" s="518"/>
      <c r="R11" s="534"/>
      <c r="S11" s="534"/>
      <c r="T11" s="518"/>
      <c r="U11" s="40" t="s">
        <v>20</v>
      </c>
      <c r="V11" s="40" t="s">
        <v>21</v>
      </c>
      <c r="W11" s="518"/>
      <c r="X11" s="518"/>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4"/>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Y18" sqref="Y18"/>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79</v>
      </c>
      <c r="J3">
        <f ca="1">+IFERROR(IF(COUNT(J13:J20),ROUND(SUMIF($F$13:J20,"Category",J13:J20),0),""),"")</f>
        <v>1254615</v>
      </c>
      <c r="K3" t="str">
        <f>+IFERROR(IF(COUNT(K13:K20),ROUND(SUMIF($F$13:K20,"Category",K13:K20),0),""),"")</f>
        <v/>
      </c>
      <c r="L3" t="str">
        <f>+IFERROR(IF(COUNT(L13:L20),ROUND(SUMIF($F$13:L20,"Category",L13:L20),0),""),"")</f>
        <v/>
      </c>
      <c r="M3">
        <f ca="1">+IFERROR(IF(COUNT(M13:M20),ROUND(SUMIF($F$13:M20,"Category",M13:M20),0),""),"")</f>
        <v>1254615</v>
      </c>
      <c r="N3">
        <f ca="1">+IFERROR(IF(COUNT(N13:N20),ROUND(SUMIF($F$13:N20,"Category",N13:N20),2),""),"")</f>
        <v>11.53</v>
      </c>
      <c r="O3">
        <f ca="1">+IFERROR(IF(COUNT(O13:O20),ROUND(SUMIF($F$13:O20,"Category",O13:O20),0),""),"")</f>
        <v>1254615</v>
      </c>
      <c r="P3" t="str">
        <f>+IFERROR(IF(COUNT(P13:P20),ROUND(SUMIF($F$13:P20,"Category",P13:P20),0),""),"")</f>
        <v/>
      </c>
      <c r="Q3">
        <f ca="1">+IFERROR(IF(COUNT(Q13:Q20),ROUND(SUMIF($F$13:Q20,"Category",Q13:Q20),0),""),"")</f>
        <v>1254615</v>
      </c>
      <c r="R3">
        <f ca="1">+IFERROR(IF(COUNT(R13:R20),ROUND(SUMIF($F$13:R20,"Category",R13:R20),2),""),"")</f>
        <v>11.53</v>
      </c>
      <c r="S3" t="str">
        <f>+IFERROR(IF(COUNT(S13:S20),ROUND(SUMIF($F$13:S20,"Category",S13:S20),0),""),"")</f>
        <v/>
      </c>
      <c r="T3" t="str">
        <f>+IFERROR(IF(COUNT(T13:T20),ROUND(SUMIF($F$13:T20,"Category",T13:T20),0),""),"")</f>
        <v/>
      </c>
      <c r="U3" t="str">
        <f>+IFERROR(IF(COUNT(U13:U20),ROUND(SUMIF($F$13:U20,"Category",U13:U20),0),""),"")</f>
        <v/>
      </c>
      <c r="V3">
        <f ca="1">+IFERROR(IF(COUNT(V13:V20),ROUND(SUMIF($F$13:V20,"Category",V13:V20),2),""),"")</f>
        <v>11.53</v>
      </c>
      <c r="W3" t="str">
        <f>+IFERROR(IF(COUNT(W13:W20),ROUND(SUMIF($F$13:W20,"Category",W13:W20),0),""),"")</f>
        <v/>
      </c>
      <c r="X3" t="str">
        <f>+IFERROR(IF(COUNT(X13:X20),ROUND(SUMIF($F$13:X20,"Category",X13:X20),2),""),"")</f>
        <v/>
      </c>
      <c r="Y3">
        <f ca="1">+IFERROR(IF(COUNT(Y13:Y20),ROUND(SUMIF($F$13:Y20,"Category",Y13:Y20),0),""),"")</f>
        <v>280650</v>
      </c>
    </row>
    <row r="4" spans="4:54" hidden="1"/>
    <row r="5" spans="4:54" hidden="1"/>
    <row r="6" spans="4:54" hidden="1"/>
    <row r="9" spans="4:54" ht="29.25" customHeight="1">
      <c r="D9" s="535" t="s">
        <v>137</v>
      </c>
      <c r="E9" s="535" t="s">
        <v>34</v>
      </c>
      <c r="F9" s="535" t="s">
        <v>434</v>
      </c>
      <c r="G9" s="477" t="s">
        <v>136</v>
      </c>
      <c r="H9" s="518" t="s">
        <v>1</v>
      </c>
      <c r="I9" s="477" t="s">
        <v>426</v>
      </c>
      <c r="J9" s="518" t="s">
        <v>3</v>
      </c>
      <c r="K9" s="518" t="s">
        <v>4</v>
      </c>
      <c r="L9" s="518" t="s">
        <v>5</v>
      </c>
      <c r="M9" s="518" t="s">
        <v>6</v>
      </c>
      <c r="N9" s="518" t="s">
        <v>7</v>
      </c>
      <c r="O9" s="518" t="s">
        <v>8</v>
      </c>
      <c r="P9" s="518"/>
      <c r="Q9" s="518"/>
      <c r="R9" s="518"/>
      <c r="S9" s="518" t="s">
        <v>9</v>
      </c>
      <c r="T9" s="535" t="s">
        <v>505</v>
      </c>
      <c r="U9" s="535" t="s">
        <v>134</v>
      </c>
      <c r="V9" s="518" t="s">
        <v>107</v>
      </c>
      <c r="W9" s="518" t="s">
        <v>12</v>
      </c>
      <c r="X9" s="518"/>
      <c r="Y9" s="518" t="s">
        <v>14</v>
      </c>
      <c r="Z9" s="470" t="s">
        <v>499</v>
      </c>
      <c r="AV9" t="s">
        <v>34</v>
      </c>
    </row>
    <row r="10" spans="4:54" ht="31.5" customHeight="1">
      <c r="D10" s="533"/>
      <c r="E10" s="533"/>
      <c r="F10" s="533"/>
      <c r="G10" s="478"/>
      <c r="H10" s="518"/>
      <c r="I10" s="533"/>
      <c r="J10" s="518"/>
      <c r="K10" s="518"/>
      <c r="L10" s="518"/>
      <c r="M10" s="518"/>
      <c r="N10" s="518"/>
      <c r="O10" s="518" t="s">
        <v>15</v>
      </c>
      <c r="P10" s="518"/>
      <c r="Q10" s="518"/>
      <c r="R10" s="518" t="s">
        <v>16</v>
      </c>
      <c r="S10" s="518"/>
      <c r="T10" s="533"/>
      <c r="U10" s="533"/>
      <c r="V10" s="518"/>
      <c r="W10" s="518"/>
      <c r="X10" s="518"/>
      <c r="Y10" s="518"/>
      <c r="Z10" s="518"/>
      <c r="AV10" t="s">
        <v>437</v>
      </c>
    </row>
    <row r="11" spans="4:54" ht="75">
      <c r="D11" s="534"/>
      <c r="E11" s="534"/>
      <c r="F11" s="534"/>
      <c r="G11" s="479"/>
      <c r="H11" s="518"/>
      <c r="I11" s="534"/>
      <c r="J11" s="518"/>
      <c r="K11" s="518"/>
      <c r="L11" s="518"/>
      <c r="M11" s="518"/>
      <c r="N11" s="518"/>
      <c r="O11" s="40" t="s">
        <v>17</v>
      </c>
      <c r="P11" s="40" t="s">
        <v>18</v>
      </c>
      <c r="Q11" s="40" t="s">
        <v>19</v>
      </c>
      <c r="R11" s="518"/>
      <c r="S11" s="518"/>
      <c r="T11" s="534"/>
      <c r="U11" s="534"/>
      <c r="V11" s="518"/>
      <c r="W11" s="40" t="s">
        <v>20</v>
      </c>
      <c r="X11" s="40" t="s">
        <v>21</v>
      </c>
      <c r="Y11" s="518"/>
      <c r="Z11" s="518"/>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405" t="s">
        <v>498</v>
      </c>
      <c r="F15" s="405" t="s">
        <v>34</v>
      </c>
      <c r="G15" s="288"/>
      <c r="H15" s="404"/>
      <c r="I15" s="47">
        <v>29</v>
      </c>
      <c r="J15" s="47">
        <v>116865</v>
      </c>
      <c r="K15" s="47"/>
      <c r="L15" s="47"/>
      <c r="M15" s="407">
        <f>+IFERROR(IF(COUNT(J15:L15),ROUND(SUM(J15:L15),0),""),"")</f>
        <v>116865</v>
      </c>
      <c r="N15" s="236">
        <f>+IFERROR(IF(COUNT(M15),ROUND(M15/'Shareholding Pattern'!$L$57*100,2),""),"")</f>
        <v>1.07</v>
      </c>
      <c r="O15" s="47">
        <f>IF(J15="","",J15)</f>
        <v>116865</v>
      </c>
      <c r="P15" s="47"/>
      <c r="Q15" s="407">
        <f>+IFERROR(IF(COUNT(O15:P15),ROUND(SUM(O15,P15),2),""),"")</f>
        <v>116865</v>
      </c>
      <c r="R15" s="236">
        <f>+IFERROR(IF(COUNT(Q15),ROUND(Q15/('Shareholding Pattern'!$P$58)*100,2),""),"")</f>
        <v>1.07</v>
      </c>
      <c r="S15" s="47"/>
      <c r="T15" s="47"/>
      <c r="U15" s="407" t="str">
        <f>+IFERROR(IF(COUNT(S15:T15),ROUND(SUM(S15:T15),0),""),"")</f>
        <v/>
      </c>
      <c r="V15" s="235">
        <f>+IFERROR(IF(COUNT(M15,U15),ROUND(SUM(U15,M15)/SUM('Shareholding Pattern'!$L$57,'Shareholding Pattern'!$T$57)*100,2),""),"")</f>
        <v>1.07</v>
      </c>
      <c r="W15" s="47"/>
      <c r="X15" s="235" t="str">
        <f>+IFERROR(IF(COUNT(W15),ROUND(SUM(W15)/SUM(M15)*100,2),""),0)</f>
        <v/>
      </c>
      <c r="Y15" s="47">
        <v>116865</v>
      </c>
      <c r="Z15" s="283"/>
      <c r="AA15" s="11"/>
      <c r="AB15" s="11"/>
      <c r="AC15" s="11">
        <f>IF(SUM(H15:Y15)&gt;0,1,0)</f>
        <v>1</v>
      </c>
    </row>
    <row r="16" spans="4:54" ht="24.75" customHeight="1">
      <c r="D16" s="89">
        <v>2</v>
      </c>
      <c r="E16" s="405" t="s">
        <v>405</v>
      </c>
      <c r="F16" s="405" t="s">
        <v>34</v>
      </c>
      <c r="G16" s="288"/>
      <c r="H16" s="404"/>
      <c r="I16" s="47">
        <v>7</v>
      </c>
      <c r="J16" s="47">
        <v>12722</v>
      </c>
      <c r="K16" s="47"/>
      <c r="L16" s="47"/>
      <c r="M16" s="407">
        <f>+IFERROR(IF(COUNT(J16:L16),ROUND(SUM(J16:L16),0),""),"")</f>
        <v>12722</v>
      </c>
      <c r="N16" s="236">
        <f>+IFERROR(IF(COUNT(M16),ROUND(M16/'Shareholding Pattern'!$L$57*100,2),""),"")</f>
        <v>0.12</v>
      </c>
      <c r="O16" s="47">
        <f>IF(J16="","",J16)</f>
        <v>12722</v>
      </c>
      <c r="P16" s="47"/>
      <c r="Q16" s="407">
        <f>+IFERROR(IF(COUNT(O16:P16),ROUND(SUM(O16,P16),2),""),"")</f>
        <v>12722</v>
      </c>
      <c r="R16" s="236">
        <f>+IFERROR(IF(COUNT(Q16),ROUND(Q16/('Shareholding Pattern'!$P$58)*100,2),""),"")</f>
        <v>0.12</v>
      </c>
      <c r="S16" s="47"/>
      <c r="T16" s="47"/>
      <c r="U16" s="407" t="str">
        <f>+IFERROR(IF(COUNT(S16:T16),ROUND(SUM(S16:T16),0),""),"")</f>
        <v/>
      </c>
      <c r="V16" s="235">
        <f>+IFERROR(IF(COUNT(M16,U16),ROUND(SUM(U16,M16)/SUM('Shareholding Pattern'!$L$57,'Shareholding Pattern'!$T$57)*100,2),""),"")</f>
        <v>0.12</v>
      </c>
      <c r="W16" s="47"/>
      <c r="X16" s="235" t="str">
        <f>+IFERROR(IF(COUNT(W16),ROUND(SUM(W16)/SUM(M16)*100,2),""),0)</f>
        <v/>
      </c>
      <c r="Y16" s="47">
        <v>12722</v>
      </c>
      <c r="Z16" s="283"/>
      <c r="AA16" s="11"/>
      <c r="AB16" s="11"/>
      <c r="AC16" s="11">
        <f>IF(SUM(H16:Y16)&gt;0,1,0)</f>
        <v>1</v>
      </c>
    </row>
    <row r="17" spans="4:29" ht="24.75" customHeight="1">
      <c r="D17" s="89">
        <v>3</v>
      </c>
      <c r="E17" s="405" t="s">
        <v>522</v>
      </c>
      <c r="F17" s="405" t="s">
        <v>34</v>
      </c>
      <c r="G17" s="288"/>
      <c r="H17" s="404"/>
      <c r="I17" s="47">
        <v>1</v>
      </c>
      <c r="J17" s="47">
        <v>850000</v>
      </c>
      <c r="K17" s="47"/>
      <c r="L17" s="47"/>
      <c r="M17" s="407">
        <f>+IFERROR(IF(COUNT(J17:L17),ROUND(SUM(J17:L17),0),""),"")</f>
        <v>850000</v>
      </c>
      <c r="N17" s="236">
        <f>+IFERROR(IF(COUNT(M17),ROUND(M17/'Shareholding Pattern'!$L$57*100,2),""),"")</f>
        <v>7.81</v>
      </c>
      <c r="O17" s="47">
        <f>IF(J17="","",J17)</f>
        <v>850000</v>
      </c>
      <c r="P17" s="47"/>
      <c r="Q17" s="407">
        <f>+IFERROR(IF(COUNT(O17:P17),ROUND(SUM(O17,P17),2),""),"")</f>
        <v>850000</v>
      </c>
      <c r="R17" s="236">
        <f>+IFERROR(IF(COUNT(Q17),ROUND(Q17/('Shareholding Pattern'!$P$58)*100,2),""),"")</f>
        <v>7.81</v>
      </c>
      <c r="S17" s="47"/>
      <c r="T17" s="47"/>
      <c r="U17" s="407" t="str">
        <f>+IFERROR(IF(COUNT(S17:T17),ROUND(SUM(S17:T17),0),""),"")</f>
        <v/>
      </c>
      <c r="V17" s="235">
        <f>+IFERROR(IF(COUNT(M17,U17),ROUND(SUM(U17,M17)/SUM('Shareholding Pattern'!$L$57,'Shareholding Pattern'!$T$57)*100,2),""),"")</f>
        <v>7.81</v>
      </c>
      <c r="W17" s="47"/>
      <c r="X17" s="235" t="str">
        <f>+IFERROR(IF(COUNT(W17),ROUND(SUM(W17)/SUM(M17)*100,2),""),0)</f>
        <v/>
      </c>
      <c r="Y17" s="47">
        <v>0</v>
      </c>
      <c r="Z17" s="283"/>
      <c r="AA17" s="11"/>
      <c r="AB17" s="11"/>
      <c r="AC17" s="11">
        <f>IF(SUM(H17:Y17)&gt;0,1,0)</f>
        <v>1</v>
      </c>
    </row>
    <row r="18" spans="4:29" ht="24.75" customHeight="1">
      <c r="D18" s="89">
        <v>4</v>
      </c>
      <c r="E18" s="405" t="s">
        <v>522</v>
      </c>
      <c r="F18" s="405" t="s">
        <v>437</v>
      </c>
      <c r="G18" s="405" t="s">
        <v>730</v>
      </c>
      <c r="H18" s="402" t="s">
        <v>731</v>
      </c>
      <c r="I18" s="406">
        <v>1</v>
      </c>
      <c r="J18" s="47">
        <v>850000</v>
      </c>
      <c r="K18" s="47"/>
      <c r="L18" s="47"/>
      <c r="M18" s="407">
        <f>+IFERROR(IF(COUNT(J18:L18),ROUND(SUM(J18:L18),0),""),"")</f>
        <v>850000</v>
      </c>
      <c r="N18" s="236">
        <f>+IFERROR(IF(COUNT(M18),ROUND(M18/'Shareholding Pattern'!$L$57*100,2),""),"")</f>
        <v>7.81</v>
      </c>
      <c r="O18" s="47">
        <f>IF(J18="","",J18)</f>
        <v>850000</v>
      </c>
      <c r="P18" s="47"/>
      <c r="Q18" s="407">
        <f>+IFERROR(IF(COUNT(O18:P18),ROUND(SUM(O18,P18),2),""),"")</f>
        <v>850000</v>
      </c>
      <c r="R18" s="236">
        <f>+IFERROR(IF(COUNT(Q18),ROUND(Q18/('Shareholding Pattern'!$P$58)*100,2),""),"")</f>
        <v>7.81</v>
      </c>
      <c r="S18" s="47"/>
      <c r="T18" s="47"/>
      <c r="U18" s="407" t="str">
        <f>+IFERROR(IF(COUNT(S18:T18),ROUND(SUM(S18:T18),0),""),"")</f>
        <v/>
      </c>
      <c r="V18" s="235">
        <f>+IFERROR(IF(COUNT(M18,U18),ROUND(SUM(U18,M18)/SUM('Shareholding Pattern'!$L$57,'Shareholding Pattern'!$T$57)*100,2),""),"")</f>
        <v>7.81</v>
      </c>
      <c r="W18" s="47"/>
      <c r="X18" s="235" t="str">
        <f>+IFERROR(IF(COUNT(W18),ROUND(SUM(W18)/SUM(M18)*100,2),""),0)</f>
        <v/>
      </c>
      <c r="Y18" s="47">
        <v>0</v>
      </c>
      <c r="Z18" s="283">
        <v>12</v>
      </c>
      <c r="AA18" s="11"/>
      <c r="AB18" s="11"/>
      <c r="AC18" s="11">
        <f>IF(SUM(H18:Y18)&gt;0,1,0)</f>
        <v>1</v>
      </c>
    </row>
    <row r="19" spans="4:29" ht="24.75" customHeight="1">
      <c r="D19" s="89">
        <v>5</v>
      </c>
      <c r="E19" s="405" t="s">
        <v>631</v>
      </c>
      <c r="F19" s="405" t="s">
        <v>34</v>
      </c>
      <c r="G19" s="288"/>
      <c r="H19" s="404"/>
      <c r="I19" s="47">
        <v>42</v>
      </c>
      <c r="J19" s="47">
        <v>275028</v>
      </c>
      <c r="K19" s="47"/>
      <c r="L19" s="47"/>
      <c r="M19" s="407">
        <f>+IFERROR(IF(COUNT(J19:L19),ROUND(SUM(J19:L19),0),""),"")</f>
        <v>275028</v>
      </c>
      <c r="N19" s="236">
        <f>+IFERROR(IF(COUNT(M19),ROUND(M19/'Shareholding Pattern'!$L$57*100,2),""),"")</f>
        <v>2.5299999999999998</v>
      </c>
      <c r="O19" s="47">
        <f>IF(J19="","",J19)</f>
        <v>275028</v>
      </c>
      <c r="P19" s="47"/>
      <c r="Q19" s="407">
        <f>+IFERROR(IF(COUNT(O19:P19),ROUND(SUM(O19,P19),2),""),"")</f>
        <v>275028</v>
      </c>
      <c r="R19" s="236">
        <f>+IFERROR(IF(COUNT(Q19),ROUND(Q19/('Shareholding Pattern'!$P$58)*100,2),""),"")</f>
        <v>2.5299999999999998</v>
      </c>
      <c r="S19" s="47"/>
      <c r="T19" s="47"/>
      <c r="U19" s="407" t="str">
        <f>+IFERROR(IF(COUNT(S19:T19),ROUND(SUM(S19:T19),0),""),"")</f>
        <v/>
      </c>
      <c r="V19" s="235">
        <f>+IFERROR(IF(COUNT(M19,U19),ROUND(SUM(U19,M19)/SUM('Shareholding Pattern'!$L$57,'Shareholding Pattern'!$T$57)*100,2),""),"")</f>
        <v>2.5299999999999998</v>
      </c>
      <c r="W19" s="47"/>
      <c r="X19" s="235" t="str">
        <f>+IFERROR(IF(COUNT(W19),ROUND(SUM(W19)/SUM(M19)*100,2),""),0)</f>
        <v/>
      </c>
      <c r="Y19" s="47">
        <v>151063</v>
      </c>
      <c r="Z19" s="283"/>
      <c r="AA19" s="11"/>
      <c r="AB19" s="11"/>
      <c r="AC19" s="11">
        <f>IF(SUM(H19:Y19)&gt;0,1,0)</f>
        <v>1</v>
      </c>
    </row>
    <row r="20" spans="4:29" ht="0.75" hidden="1" customHeight="1">
      <c r="D20" s="203"/>
      <c r="E20" s="18"/>
      <c r="F20" s="18"/>
      <c r="G20" s="18"/>
      <c r="H20" s="18"/>
      <c r="I20" s="18"/>
      <c r="J20" s="18"/>
      <c r="K20" s="201"/>
      <c r="L20" s="201"/>
      <c r="M20" s="18"/>
      <c r="N20" s="18"/>
      <c r="O20" s="201"/>
      <c r="P20" s="201"/>
      <c r="Q20" s="18"/>
      <c r="R20" s="18"/>
      <c r="S20" s="18"/>
      <c r="T20" s="18"/>
      <c r="U20" s="18"/>
      <c r="V20" s="18"/>
      <c r="W20" s="201"/>
      <c r="X20" s="18"/>
      <c r="Y20" s="202"/>
    </row>
    <row r="21" spans="4:29" ht="24.95" customHeight="1">
      <c r="D21" s="128"/>
      <c r="E21" s="36"/>
      <c r="F21" s="36"/>
      <c r="G21" s="60" t="s">
        <v>450</v>
      </c>
      <c r="H21" s="60" t="s">
        <v>19</v>
      </c>
      <c r="I21" s="64">
        <f ca="1">+IFERROR(IF(COUNT(I13:I20),ROUND(SUMIF($F$13:I20,"Category",I13:I20),0),""),"")</f>
        <v>79</v>
      </c>
      <c r="J21" s="64">
        <f ca="1">+IFERROR(IF(COUNT(J13:J20),ROUND(SUMIF($F$13:J20,"Category",J13:J20),0),""),"")</f>
        <v>1254615</v>
      </c>
      <c r="K21" s="64" t="str">
        <f>+IFERROR(IF(COUNT(K13:K20),ROUND(SUMIF($F$13:K20,"Category",K13:K20),0),""),"")</f>
        <v/>
      </c>
      <c r="L21" s="64" t="str">
        <f>+IFERROR(IF(COUNT(L13:L20),ROUND(SUMIF($F$13:L20,"Category",L13:L20),0),""),"")</f>
        <v/>
      </c>
      <c r="M21" s="64">
        <f ca="1">+IFERROR(IF(COUNT(M13:M20),ROUND(SUMIF($F$13:M20,"Category",M13:M20),0),""),"")</f>
        <v>1254615</v>
      </c>
      <c r="N21" s="235">
        <f ca="1">+IFERROR(IF(COUNT(N13:N20),ROUND(SUMIF($F$13:N20,"Category",N13:N20),2),""),"")</f>
        <v>11.53</v>
      </c>
      <c r="O21" s="188">
        <f ca="1">+IFERROR(IF(COUNT(O13:O20),ROUND(SUMIF($F$13:O20,"Category",O13:O20),0),""),"")</f>
        <v>1254615</v>
      </c>
      <c r="P21" s="188" t="str">
        <f>+IFERROR(IF(COUNT(P13:P20),ROUND(SUMIF($F$13:P20,"Category",P13:P20),0),""),"")</f>
        <v/>
      </c>
      <c r="Q21" s="188">
        <f ca="1">+IFERROR(IF(COUNT(Q13:Q20),ROUND(SUMIF($F$13:Q20,"Category",Q13:Q20),0),""),"")</f>
        <v>1254615</v>
      </c>
      <c r="R21" s="235">
        <f ca="1">+IFERROR(IF(COUNT(R13:R20),ROUND(SUMIF($F$13:R20,"Category",R13:R20),2),""),"")</f>
        <v>11.53</v>
      </c>
      <c r="S21" s="64" t="str">
        <f>+IFERROR(IF(COUNT(S13:S20),ROUND(SUMIF($F$13:S20,"Category",S13:S20),0),""),"")</f>
        <v/>
      </c>
      <c r="T21" s="64" t="str">
        <f>+IFERROR(IF(COUNT(T13:T20),ROUND(SUMIF($F$13:T20,"Category",T13:T20),0),""),"")</f>
        <v/>
      </c>
      <c r="U21" s="64" t="str">
        <f>+IFERROR(IF(COUNT(U13:U20),ROUND(SUMIF($F$13:U20,"Category",U13:U20),0),""),"")</f>
        <v/>
      </c>
      <c r="V21" s="235">
        <f ca="1">+IFERROR(IF(COUNT(V13:V20),ROUND(SUMIF($F$13:V20,"Category",V13:V20),2),""),"")</f>
        <v>11.53</v>
      </c>
      <c r="W21" s="64" t="str">
        <f>+IFERROR(IF(COUNT(W13:W20),ROUND(SUMIF($F$13:W20,"Category",W13:W20),0),""),"")</f>
        <v/>
      </c>
      <c r="X21" s="235" t="str">
        <f>+IFERROR(IF(COUNT(W21),ROUND(SUM(W21)/SUM(M21)*100,2),""),0)</f>
        <v/>
      </c>
      <c r="Y21" s="64">
        <f ca="1">+IFERROR(IF(COUNT(Y13:Y20),ROUND(SUMIF($F$13:Y20,"Category",Y13:Y20),0),""),"")</f>
        <v>280650</v>
      </c>
    </row>
    <row r="24" spans="4:29">
      <c r="G24" s="102"/>
    </row>
  </sheetData>
  <sheetProtection algorithmName="SHA-512" hashValue="sncd1AoKY09813lKI/5YKxptHG61DJCIdMUW6qjLaXAC88kPEAE81zk9LJtSQSSlSMohssrZ8JMjKY0YRc6mtQ==" saltValue="Sw8bmEaJczZ4Q3CWeKIwHg==" spinCount="100000"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Y13 Y15:Y19">
      <formula1>M13</formula1>
    </dataValidation>
    <dataValidation type="whole" operator="lessThanOrEqual" allowBlank="1" showInputMessage="1" showErrorMessage="1" sqref="W13 W15:W19">
      <formula1>J13</formula1>
    </dataValidation>
    <dataValidation type="whole" operator="greaterThanOrEqual" allowBlank="1" showInputMessage="1" showErrorMessage="1" sqref="O13:P13 J13:L13 S13:T13 J15:L19 S15:T19 O15:P19">
      <formula1>0</formula1>
    </dataValidation>
    <dataValidation type="textLength" operator="equal" allowBlank="1" showInputMessage="1" showErrorMessage="1" prompt="[A-Z][A-Z][A-Z][A-Z][A-Z][0-9][0-9][0-9][0-9][A-Z]_x000a__x000a_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$AE$1:$BB$1</formula1>
    </dataValidation>
    <dataValidation type="whole" operator="greaterThan" allowBlank="1" showInputMessage="1" showErrorMessage="1" sqref="I13 I15:I19">
      <formula1>0</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50" t="s">
        <v>140</v>
      </c>
      <c r="D9" s="535" t="s">
        <v>34</v>
      </c>
      <c r="E9" s="518" t="s">
        <v>139</v>
      </c>
      <c r="F9" s="518" t="s">
        <v>136</v>
      </c>
      <c r="G9" s="518" t="s">
        <v>1</v>
      </c>
      <c r="H9" s="470" t="s">
        <v>426</v>
      </c>
      <c r="I9" s="518" t="s">
        <v>3</v>
      </c>
      <c r="J9" s="518" t="s">
        <v>4</v>
      </c>
      <c r="K9" s="518" t="s">
        <v>5</v>
      </c>
      <c r="L9" s="518" t="s">
        <v>6</v>
      </c>
      <c r="M9" s="518" t="s">
        <v>7</v>
      </c>
      <c r="N9" s="518" t="s">
        <v>8</v>
      </c>
      <c r="O9" s="518"/>
      <c r="P9" s="518"/>
      <c r="Q9" s="518"/>
      <c r="R9" s="518" t="s">
        <v>9</v>
      </c>
      <c r="S9" s="535" t="s">
        <v>505</v>
      </c>
      <c r="T9" s="535" t="s">
        <v>134</v>
      </c>
      <c r="U9" s="518" t="s">
        <v>107</v>
      </c>
      <c r="V9" s="518" t="s">
        <v>12</v>
      </c>
      <c r="W9" s="518"/>
      <c r="X9" s="518" t="s">
        <v>14</v>
      </c>
      <c r="Y9" s="470" t="s">
        <v>499</v>
      </c>
    </row>
    <row r="10" spans="3:30" ht="31.5" customHeight="1">
      <c r="C10" s="551"/>
      <c r="D10" s="533"/>
      <c r="E10" s="518"/>
      <c r="F10" s="518"/>
      <c r="G10" s="518"/>
      <c r="H10" s="518"/>
      <c r="I10" s="518"/>
      <c r="J10" s="518"/>
      <c r="K10" s="518"/>
      <c r="L10" s="518"/>
      <c r="M10" s="518"/>
      <c r="N10" s="518" t="s">
        <v>15</v>
      </c>
      <c r="O10" s="518"/>
      <c r="P10" s="518"/>
      <c r="Q10" s="518" t="s">
        <v>16</v>
      </c>
      <c r="R10" s="518"/>
      <c r="S10" s="533"/>
      <c r="T10" s="533"/>
      <c r="U10" s="518"/>
      <c r="V10" s="518"/>
      <c r="W10" s="518"/>
      <c r="X10" s="518"/>
      <c r="Y10" s="518"/>
    </row>
    <row r="11" spans="3:30" ht="78.75" customHeight="1">
      <c r="C11" s="552"/>
      <c r="D11" s="534"/>
      <c r="E11" s="518"/>
      <c r="F11" s="518"/>
      <c r="G11" s="518"/>
      <c r="H11" s="518"/>
      <c r="I11" s="518"/>
      <c r="J11" s="518"/>
      <c r="K11" s="518"/>
      <c r="L11" s="518"/>
      <c r="M11" s="518"/>
      <c r="N11" s="40" t="s">
        <v>17</v>
      </c>
      <c r="O11" s="40" t="s">
        <v>18</v>
      </c>
      <c r="P11" s="40" t="s">
        <v>19</v>
      </c>
      <c r="Q11" s="518"/>
      <c r="R11" s="518"/>
      <c r="S11" s="534"/>
      <c r="T11" s="534"/>
      <c r="U11" s="518"/>
      <c r="V11" s="40" t="s">
        <v>20</v>
      </c>
      <c r="W11" s="40" t="s">
        <v>21</v>
      </c>
      <c r="X11" s="518"/>
      <c r="Y11" s="518"/>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4.9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00000000000001"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35" t="s">
        <v>137</v>
      </c>
      <c r="E9" s="518" t="s">
        <v>136</v>
      </c>
      <c r="F9" s="518" t="s">
        <v>1</v>
      </c>
      <c r="G9" s="470" t="s">
        <v>426</v>
      </c>
      <c r="H9" s="518" t="s">
        <v>3</v>
      </c>
      <c r="I9" s="518" t="s">
        <v>4</v>
      </c>
      <c r="J9" s="518" t="s">
        <v>5</v>
      </c>
      <c r="K9" s="518" t="s">
        <v>6</v>
      </c>
      <c r="L9" s="518" t="s">
        <v>7</v>
      </c>
      <c r="M9" s="518" t="s">
        <v>8</v>
      </c>
      <c r="N9" s="518"/>
      <c r="O9" s="518"/>
      <c r="P9" s="518"/>
      <c r="Q9" s="518" t="s">
        <v>9</v>
      </c>
      <c r="R9" s="535" t="s">
        <v>505</v>
      </c>
      <c r="S9" s="535" t="s">
        <v>134</v>
      </c>
      <c r="T9" s="518" t="s">
        <v>107</v>
      </c>
      <c r="U9" s="518" t="s">
        <v>12</v>
      </c>
      <c r="V9" s="518"/>
      <c r="W9" s="518" t="s">
        <v>14</v>
      </c>
      <c r="X9" s="470" t="s">
        <v>499</v>
      </c>
    </row>
    <row r="10" spans="4:30" ht="31.5" customHeight="1">
      <c r="D10" s="533"/>
      <c r="E10" s="518"/>
      <c r="F10" s="518"/>
      <c r="G10" s="518"/>
      <c r="H10" s="518"/>
      <c r="I10" s="518"/>
      <c r="J10" s="518"/>
      <c r="K10" s="518"/>
      <c r="L10" s="518"/>
      <c r="M10" s="518" t="s">
        <v>15</v>
      </c>
      <c r="N10" s="518"/>
      <c r="O10" s="518"/>
      <c r="P10" s="518" t="s">
        <v>16</v>
      </c>
      <c r="Q10" s="518"/>
      <c r="R10" s="533"/>
      <c r="S10" s="533"/>
      <c r="T10" s="518"/>
      <c r="U10" s="518"/>
      <c r="V10" s="518"/>
      <c r="W10" s="518"/>
      <c r="X10" s="518"/>
    </row>
    <row r="11" spans="4:30" ht="75">
      <c r="D11" s="534"/>
      <c r="E11" s="518"/>
      <c r="F11" s="518"/>
      <c r="G11" s="518"/>
      <c r="H11" s="518"/>
      <c r="I11" s="518"/>
      <c r="J11" s="518"/>
      <c r="K11" s="518"/>
      <c r="L11" s="518"/>
      <c r="M11" s="58" t="s">
        <v>17</v>
      </c>
      <c r="N11" s="58" t="s">
        <v>18</v>
      </c>
      <c r="O11" s="58" t="s">
        <v>19</v>
      </c>
      <c r="P11" s="518"/>
      <c r="Q11" s="518"/>
      <c r="R11" s="534"/>
      <c r="S11" s="534"/>
      <c r="T11" s="518"/>
      <c r="U11" s="58" t="s">
        <v>20</v>
      </c>
      <c r="V11" s="58" t="s">
        <v>21</v>
      </c>
      <c r="W11" s="518"/>
      <c r="X11" s="518"/>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4.9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00000000000001"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71" t="s">
        <v>433</v>
      </c>
      <c r="F9" s="472"/>
      <c r="G9" s="472"/>
      <c r="H9" s="472"/>
      <c r="I9" s="473"/>
      <c r="J9" s="101"/>
    </row>
    <row r="10" spans="5:10">
      <c r="E10" s="535" t="s">
        <v>137</v>
      </c>
      <c r="F10" s="477" t="s">
        <v>144</v>
      </c>
      <c r="G10" s="477" t="s">
        <v>145</v>
      </c>
      <c r="H10" s="477" t="s">
        <v>383</v>
      </c>
      <c r="I10" s="477" t="s">
        <v>384</v>
      </c>
      <c r="J10" s="101"/>
    </row>
    <row r="11" spans="5:10">
      <c r="E11" s="553"/>
      <c r="F11" s="478"/>
      <c r="G11" s="533"/>
      <c r="H11" s="478"/>
      <c r="I11" s="478"/>
      <c r="J11" s="101"/>
    </row>
    <row r="12" spans="5:10">
      <c r="E12" s="554"/>
      <c r="F12" s="479"/>
      <c r="G12" s="534"/>
      <c r="H12" s="479"/>
      <c r="I12" s="479"/>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algorithmName="SHA-512" hashValue="P4FjmgNGJU+HolzNVx2nezUQNsTPmqILML1St/XqdUHGUvdjNcrzPRhcBja2fRrPGwmqUnyhcxfc8673U2al1g==" saltValue="0YIJkn0wcHsynoo3BZMwO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t="s">
        <v>732</v>
      </c>
    </row>
    <row r="13" spans="2:5">
      <c r="B13" s="375" t="s">
        <v>733</v>
      </c>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7" t="s">
        <v>428</v>
      </c>
      <c r="E9" s="558"/>
      <c r="F9" s="558"/>
      <c r="G9" s="558"/>
      <c r="H9" s="559"/>
    </row>
    <row r="10" spans="4:9">
      <c r="D10" s="535" t="s">
        <v>137</v>
      </c>
      <c r="E10" s="477" t="s">
        <v>604</v>
      </c>
      <c r="F10" s="477" t="s">
        <v>146</v>
      </c>
      <c r="G10" s="477" t="s">
        <v>147</v>
      </c>
      <c r="H10" s="477" t="s">
        <v>148</v>
      </c>
    </row>
    <row r="11" spans="4:9">
      <c r="D11" s="555"/>
      <c r="E11" s="555"/>
      <c r="F11" s="478"/>
      <c r="G11" s="533"/>
      <c r="H11" s="478"/>
    </row>
    <row r="12" spans="4:9">
      <c r="D12" s="556"/>
      <c r="E12" s="556"/>
      <c r="F12" s="479"/>
      <c r="G12" s="534"/>
      <c r="H12" s="479"/>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71" t="s">
        <v>429</v>
      </c>
      <c r="F9" s="472"/>
      <c r="G9" s="472"/>
      <c r="H9" s="472"/>
      <c r="I9" s="104"/>
    </row>
    <row r="10" spans="5:9">
      <c r="E10" s="535" t="s">
        <v>137</v>
      </c>
      <c r="F10" s="477" t="s">
        <v>144</v>
      </c>
      <c r="G10" s="477" t="s">
        <v>145</v>
      </c>
      <c r="H10" s="477" t="s">
        <v>149</v>
      </c>
      <c r="I10" s="560" t="s">
        <v>385</v>
      </c>
    </row>
    <row r="11" spans="5:9">
      <c r="E11" s="555"/>
      <c r="F11" s="478"/>
      <c r="G11" s="533"/>
      <c r="H11" s="478"/>
      <c r="I11" s="561"/>
    </row>
    <row r="12" spans="5:9">
      <c r="E12" s="556"/>
      <c r="F12" s="479"/>
      <c r="G12" s="534"/>
      <c r="H12" s="479"/>
      <c r="I12" s="562"/>
    </row>
    <row r="13" spans="5:9" hidden="1">
      <c r="E13" s="194"/>
      <c r="F13" s="16"/>
      <c r="G13" s="99"/>
      <c r="H13" s="99"/>
      <c r="I13" s="105"/>
    </row>
    <row r="14" spans="5:9" ht="24.75" customHeight="1">
      <c r="E14" s="12"/>
      <c r="F14" s="55"/>
      <c r="G14" s="55"/>
      <c r="H14" s="55"/>
      <c r="I14" s="261" t="s">
        <v>450</v>
      </c>
    </row>
  </sheetData>
  <sheetProtection algorithmName="SHA-512" hashValue="NvhpxX1r4d0lFu7dh52/YPhYWWTHsKh700AgXrkbZu/aP6MLE332NjOFtb644GgArNr2vIN1rkMjmTinBGPZXQ==" saltValue="h18V/CIEOqY+8varDqQDnw=="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2020-10-21T10:46:51Z</dcterms:modified>
</cp:coreProperties>
</file>