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7.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New folder-SHP-Q1\"/>
    </mc:Choice>
  </mc:AlternateContent>
  <bookViews>
    <workbookView xWindow="0" yWindow="0" windowWidth="2130" windowHeight="1845" tabRatio="887" activeTab="2"/>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9" i="34" l="1"/>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17" i="26"/>
  <c r="S17" i="26"/>
  <c r="M17" i="26"/>
  <c r="O17" i="26" s="1"/>
  <c r="K17" i="26"/>
  <c r="V16" i="26"/>
  <c r="S16" i="26"/>
  <c r="M16" i="26"/>
  <c r="O16" i="26" s="1"/>
  <c r="K16" i="26"/>
  <c r="V15" i="26"/>
  <c r="S15" i="26"/>
  <c r="M15" i="26"/>
  <c r="O15" i="26" s="1"/>
  <c r="K15" i="26"/>
  <c r="V18" i="28"/>
  <c r="S18" i="28"/>
  <c r="M18" i="28"/>
  <c r="O18" i="28" s="1"/>
  <c r="K18" i="28"/>
  <c r="V17" i="28"/>
  <c r="S17" i="28"/>
  <c r="M17" i="28"/>
  <c r="O17" i="28" s="1"/>
  <c r="K17" i="28"/>
  <c r="V16" i="28"/>
  <c r="S16" i="28"/>
  <c r="M16" i="28"/>
  <c r="O16" i="28" s="1"/>
  <c r="K16" i="28"/>
  <c r="V15" i="28"/>
  <c r="S15" i="28"/>
  <c r="M15" i="28"/>
  <c r="O15" i="28" s="1"/>
  <c r="K15" i="28"/>
  <c r="X18" i="2"/>
  <c r="V18" i="2"/>
  <c r="S18" i="2"/>
  <c r="M18" i="2"/>
  <c r="O18" i="2" s="1"/>
  <c r="K18" i="2"/>
  <c r="X17" i="2"/>
  <c r="V17" i="2"/>
  <c r="S17" i="2"/>
  <c r="M17" i="2"/>
  <c r="O17" i="2" s="1"/>
  <c r="K17" i="2"/>
  <c r="X16" i="2"/>
  <c r="V16" i="2"/>
  <c r="S16" i="2"/>
  <c r="M16" i="2"/>
  <c r="O16" i="2" s="1"/>
  <c r="K16" i="2"/>
  <c r="X15" i="2"/>
  <c r="V15" i="2"/>
  <c r="S15" i="2"/>
  <c r="M15" i="2"/>
  <c r="O15" i="2" s="1"/>
  <c r="K15" i="2"/>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I21"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1" i="34" l="1"/>
  <c r="L21" i="34"/>
  <c r="K21" i="34"/>
  <c r="J3" i="34"/>
  <c r="V16" i="25"/>
  <c r="AC13" i="11"/>
  <c r="N13" i="5"/>
  <c r="V13" i="5"/>
  <c r="T13" i="3"/>
  <c r="L13" i="2"/>
  <c r="L13" i="4"/>
  <c r="T13" i="4"/>
  <c r="AC13" i="6"/>
  <c r="AC13" i="16"/>
  <c r="AC13" i="14"/>
  <c r="AC13" i="18"/>
  <c r="Z41" i="1"/>
  <c r="K41" i="1"/>
  <c r="J41" i="1"/>
  <c r="I41" i="1"/>
  <c r="H41" i="1"/>
  <c r="M21"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9"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9" i="26"/>
  <c r="U19" i="26"/>
  <c r="R19" i="26"/>
  <c r="Q19" i="26"/>
  <c r="N19" i="26"/>
  <c r="M19" i="26"/>
  <c r="J19" i="26"/>
  <c r="I19" i="26"/>
  <c r="H19"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9" i="26"/>
  <c r="O16" i="32"/>
  <c r="O16" i="38"/>
  <c r="K16" i="17"/>
  <c r="V16" i="17" s="1"/>
  <c r="K16" i="32"/>
  <c r="V16" i="32" s="1"/>
  <c r="K16" i="23"/>
  <c r="K16" i="10"/>
  <c r="X16" i="10" s="1"/>
  <c r="K16" i="19"/>
  <c r="V16" i="19" s="1"/>
  <c r="K16" i="21"/>
  <c r="V16" i="21" s="1"/>
  <c r="K19" i="26"/>
  <c r="V19"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20" i="28"/>
  <c r="K20" i="28"/>
  <c r="V20"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5" i="34" l="1"/>
  <c r="V19" i="34"/>
  <c r="V15" i="34"/>
  <c r="N18" i="34"/>
  <c r="N19" i="34"/>
  <c r="V16" i="34"/>
  <c r="N16" i="34"/>
  <c r="V18" i="34"/>
  <c r="N17" i="34"/>
  <c r="V17" i="34"/>
  <c r="L17" i="28"/>
  <c r="T15" i="26"/>
  <c r="T16" i="28"/>
  <c r="L18" i="28"/>
  <c r="T17" i="26"/>
  <c r="L15" i="26"/>
  <c r="T15" i="28"/>
  <c r="L15" i="28"/>
  <c r="L16" i="26"/>
  <c r="T18" i="28"/>
  <c r="L16" i="28"/>
  <c r="L17" i="26"/>
  <c r="T16" i="26"/>
  <c r="T17" i="28"/>
  <c r="T18" i="2"/>
  <c r="L18" i="2"/>
  <c r="T17" i="2"/>
  <c r="L17" i="2"/>
  <c r="T16" i="2"/>
  <c r="L16" i="2"/>
  <c r="L15" i="2"/>
  <c r="T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9" i="26"/>
  <c r="T16" i="23"/>
  <c r="T16" i="22"/>
  <c r="L19" i="26"/>
  <c r="L16" i="20"/>
  <c r="L16" i="25"/>
  <c r="T16" i="19"/>
  <c r="T16" i="25"/>
  <c r="T16" i="18"/>
  <c r="L16" i="21"/>
  <c r="L16" i="23"/>
  <c r="T16" i="20"/>
  <c r="T16" i="17"/>
  <c r="L16" i="17"/>
  <c r="L16" i="18"/>
  <c r="T20" i="28"/>
  <c r="L16" i="32"/>
  <c r="T16" i="32"/>
  <c r="L16" i="33"/>
  <c r="L16" i="31"/>
  <c r="T16" i="38"/>
  <c r="L20"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1" i="34"/>
  <c r="O21" i="34"/>
  <c r="N21" i="34"/>
  <c r="P21"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6" i="28" l="1"/>
  <c r="AC16" i="28" s="1"/>
  <c r="P16" i="26"/>
  <c r="AC16" i="26" s="1"/>
  <c r="R16" i="34"/>
  <c r="AC16" i="34" s="1"/>
  <c r="P15" i="28"/>
  <c r="AC15" i="28" s="1"/>
  <c r="P17" i="26"/>
  <c r="AC17" i="26" s="1"/>
  <c r="R17" i="34"/>
  <c r="AC17" i="34" s="1"/>
  <c r="P18" i="28"/>
  <c r="AC18" i="28" s="1"/>
  <c r="R18" i="34"/>
  <c r="AC18" i="34" s="1"/>
  <c r="R15" i="34"/>
  <c r="AC15" i="34" s="1"/>
  <c r="R19" i="34"/>
  <c r="AC19" i="34" s="1"/>
  <c r="P17" i="28"/>
  <c r="AC17" i="28" s="1"/>
  <c r="P15" i="26"/>
  <c r="AC15" i="26" s="1"/>
  <c r="P17" i="2"/>
  <c r="AC17" i="2" s="1"/>
  <c r="P18" i="2"/>
  <c r="AC18" i="2" s="1"/>
  <c r="P15" i="2"/>
  <c r="AC15" i="2" s="1"/>
  <c r="P16" i="2"/>
  <c r="AC16" i="2" s="1"/>
  <c r="Q46" i="1"/>
  <c r="Q47" i="1"/>
  <c r="Q41" i="1"/>
  <c r="Q40" i="1"/>
  <c r="Q32" i="1"/>
  <c r="Q37" i="1"/>
  <c r="P16" i="31"/>
  <c r="P16" i="21"/>
  <c r="P16" i="18"/>
  <c r="P16" i="32"/>
  <c r="P16" i="25"/>
  <c r="P20" i="28"/>
  <c r="P16" i="33"/>
  <c r="P16" i="23"/>
  <c r="P16" i="22"/>
  <c r="P16" i="20"/>
  <c r="P16" i="17"/>
  <c r="P16" i="19"/>
  <c r="Q38" i="1"/>
  <c r="Q55" i="1"/>
  <c r="P17" i="44" s="1"/>
  <c r="P16" i="38"/>
  <c r="P19"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1" i="34"/>
  <c r="T3" i="34"/>
  <c r="S21" i="34"/>
  <c r="U3" i="34"/>
  <c r="T21" i="34"/>
  <c r="S3" i="34"/>
  <c r="W16" i="24"/>
  <c r="X16" i="24" s="1"/>
  <c r="R3" i="24"/>
  <c r="T3" i="24"/>
  <c r="Y3" i="24"/>
  <c r="V16" i="24"/>
  <c r="S16" i="24"/>
  <c r="W3" i="24"/>
  <c r="R16" i="24"/>
  <c r="S3" i="24"/>
  <c r="U3" i="24"/>
  <c r="T16" i="24"/>
  <c r="U16" i="24"/>
  <c r="X3" i="24"/>
  <c r="Y16" i="24"/>
  <c r="V3" i="24"/>
  <c r="X3" i="34"/>
  <c r="Y21" i="34"/>
  <c r="W3" i="34"/>
  <c r="Y3" i="34"/>
  <c r="W21" i="34"/>
  <c r="X21" i="34" s="1"/>
  <c r="V3" i="34"/>
  <c r="R3" i="34"/>
  <c r="V21" i="34"/>
  <c r="R21"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<sst xmlns="http://schemas.openxmlformats.org/spreadsheetml/2006/main" count="3011" uniqueCount="740">
  <si>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</si>
  <si>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</si>
  <si>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</si>
  <si>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</si>
  <si>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</si>
  <si>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</si>
  <si>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</si>
  <si>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</si>
  <si>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</si>
  <si>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</si>
  <si>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</si>
  <si>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</si>
  <si>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</si>
  <si>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</si>
  <si>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</si>
  <si>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</si>
  <si>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</si>
  <si>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</si>
  <si>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</si>
  <si>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</si>
  <si>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</si>
  <si>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</si>
  <si>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</si>
  <si>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</si>
  <si>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</si>
  <si>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</si>
  <si>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</si>
  <si>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</si>
  <si>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</si>
  <si>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</si>
  <si>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</si>
  <si>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</si>
  <si>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</si>
  <si>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</si>
  <si>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</si>
  <si>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</si>
  <si>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</si>
  <si>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</si>
  <si>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</si>
  <si>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</si>
  <si>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</si>
  <si>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</si>
  <si>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</si>
  <si>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</si>
  <si>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</si>
  <si>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</si>
  <si>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</si>
  <si>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</si>
  <si>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</si>
  <si>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</si>
  <si>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</si>
  <si>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</si>
  <si>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</si>
  <si>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</si>
  <si>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</si>
  <si>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</si>
  <si>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</si>
  <si>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</si>
  <si>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</si>
  <si>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</si>
  <si>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</si>
  <si>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</si>
  <si>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</si>
  <si>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</si>
  <si>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</si>
  <si>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</si>
  <si>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</si>
  <si>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</si>
  <si>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</si>
  <si>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</si>
  <si>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</si>
  <si>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</si>
  <si>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</si>
  <si>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</si>
  <si>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</si>
  <si>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</si>
  <si>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</si>
  <si>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</si>
  <si>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</si>
  <si>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</si>
  <si>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</si>
  <si>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</si>
  <si>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</si>
  <si>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</si>
  <si>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</si>
  <si>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</si>
  <si>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</si>
  <si>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</si>
  <si>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</si>
  <si>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</si>
  <si>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</si>
  <si>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</si>
  <si>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</si>
  <si>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</si>
  <si>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</si>
  <si>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</si>
  <si>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</si>
  <si>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</si>
  <si>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</si>
  <si>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</si>
  <si>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</si>
  <si>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</si>
  <si>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</si>
  <si>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</si>
  <si>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</si>
  <si>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</si>
  <si>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</si>
  <si>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</si>
  <si>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</si>
  <si>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</si>
  <si>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</si>
  <si>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</si>
  <si>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</si>
  <si>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</si>
  <si>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</si>
  <si>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</si>
  <si>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</si>
  <si>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</si>
  <si>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</si>
  <si>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</si>
  <si>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</si>
  <si>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</si>
  <si>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</si>
  <si>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</si>
  <si>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</si>
  <si>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</si>
  <si>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</si>
  <si>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</si>
  <si>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</si>
  <si>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</si>
  <si>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</si>
  <si>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</si>
  <si>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</si>
  <si>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</si>
  <si>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</si>
  <si>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</si>
  <si>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</si>
  <si>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</si>
  <si>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</si>
  <si>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</si>
  <si>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</si>
  <si>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</si>
  <si>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</si>
  <si>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</si>
  <si>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</si>
  <si>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</si>
  <si>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</si>
  <si>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</si>
  <si>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</si>
  <si>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</si>
  <si>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</si>
  <si>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</si>
  <si>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</si>
  <si>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</si>
  <si>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</si>
  <si>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</si>
  <si>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</si>
  <si>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</si>
  <si>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</si>
  <si>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</si>
  <si>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</si>
  <si>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</si>
  <si>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</si>
  <si>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</si>
  <si>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</si>
  <si>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</si>
  <si>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</si>
  <si>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</si>
  <si>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</si>
  <si>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</si>
  <si>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</si>
  <si>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</si>
  <si>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</si>
  <si>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</si>
  <si>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</si>
  <si>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</si>
  <si>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</si>
  <si>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</si>
  <si>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</si>
  <si>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</si>
  <si>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</si>
  <si>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</si>
  <si>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</si>
  <si>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</si>
  <si>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</si>
  <si>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</si>
  <si>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</si>
  <si>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</si>
  <si>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</si>
  <si>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</si>
  <si>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</si>
  <si>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</si>
  <si>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</si>
  <si>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</si>
  <si>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</si>
  <si>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</si>
  <si>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</si>
  <si>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</si>
  <si>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</si>
  <si>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</si>
  <si>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</si>
  <si>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</si>
  <si>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</si>
  <si>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</si>
  <si>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</si>
  <si>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</si>
  <si>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</si>
  <si>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</si>
  <si>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</si>
  <si>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</si>
  <si>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</si>
  <si>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</si>
  <si>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</si>
  <si>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</si>
  <si>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</si>
  <si>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</si>
  <si>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</si>
  <si>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</si>
  <si>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</si>
  <si>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</si>
  <si>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</si>
  <si>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</si>
  <si>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</si>
  <si>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</si>
  <si>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</si>
  <si>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</si>
  <si>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</si>
  <si>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</si>
  <si>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</si>
  <si>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</si>
  <si>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</si>
  <si>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</si>
  <si>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</si>
  <si>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</si>
  <si>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</si>
  <si>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</si>
  <si>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</si>
  <si>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</si>
  <si>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</si>
  <si>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</si>
  <si>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</si>
  <si>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</si>
  <si>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</si>
  <si>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</si>
  <si>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</si>
  <si>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</si>
  <si>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</si>
  <si>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</si>
  <si>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</si>
  <si>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</si>
  <si>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</si>
  <si>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</si>
  <si>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</si>
  <si>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</si>
  <si>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</si>
  <si>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</si>
  <si>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</si>
  <si>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</si>
  <si>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</si>
  <si>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</si>
  <si>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</si>
  <si>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</si>
  <si>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</si>
  <si>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</si>
  <si>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</si>
  <si>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</si>
  <si>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</si>
  <si>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</si>
  <si>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</si>
  <si>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</si>
  <si>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</si>
  <si>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</si>
  <si>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</si>
  <si>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</si>
  <si>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</si>
  <si>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</si>
  <si>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</si>
  <si>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</si>
  <si>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</si>
  <si>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</si>
  <si>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</si>
  <si>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</si>
  <si>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</si>
  <si>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</si>
  <si>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</si>
  <si>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</si>
  <si>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</si>
  <si>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</si>
  <si>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</si>
  <si>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</si>
  <si>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</si>
  <si>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</si>
  <si>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</si>
  <si>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</si>
  <si>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</si>
  <si>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</si>
  <si>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</si>
  <si>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</si>
  <si>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</si>
  <si>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</si>
  <si>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</si>
  <si>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</si>
  <si>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</si>
  <si>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</si>
  <si>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</si>
  <si>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</si>
  <si>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</si>
  <si>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</si>
  <si>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</si>
  <si>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</si>
  <si>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</si>
  <si>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</si>
  <si>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</si>
  <si>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</si>
  <si>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</si>
  <si>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</si>
  <si>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</si>
  <si>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</si>
  <si>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</si>
  <si>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</si>
  <si>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</si>
  <si>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</si>
  <si>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</si>
  <si>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</si>
  <si>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</si>
  <si>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</si>
  <si>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</si>
  <si>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</si>
  <si>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</si>
  <si>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</si>
  <si>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</si>
  <si>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</si>
  <si>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</si>
  <si>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</si>
  <si>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</si>
  <si>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</si>
  <si>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</si>
  <si>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</si>
  <si>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</si>
  <si>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</si>
  <si>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</si>
  <si>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</si>
  <si>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</si>
  <si>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</si>
  <si>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</si>
  <si>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</si>
  <si>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</si>
  <si>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</si>
  <si>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</si>
  <si>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</si>
  <si>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</si>
  <si>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</si>
  <si>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</si>
  <si>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</si>
  <si>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</si>
  <si>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</si>
  <si>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</si>
  <si>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</si>
  <si>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</si>
  <si>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</si>
  <si>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</si>
  <si>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</si>
  <si>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</si>
  <si>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</si>
  <si>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</si>
  <si>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</si>
  <si>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</si>
  <si>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</si>
  <si>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</si>
  <si>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</si>
  <si>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</si>
  <si>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</si>
  <si>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</si>
  <si>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</si>
  <si>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</si>
  <si>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</si>
  <si>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</si>
  <si>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</si>
  <si>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</si>
  <si>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</si>
  <si>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</si>
  <si>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</si>
  <si>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</si>
  <si>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</si>
  <si>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</si>
  <si>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</si>
  <si>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</si>
  <si>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</si>
  <si>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</si>
  <si>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</si>
  <si>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</si>
  <si>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</si>
  <si>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</si>
  <si>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</si>
  <si>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</si>
  <si>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</si>
  <si>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</si>
  <si>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</si>
  <si>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</si>
  <si>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</si>
  <si>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</si>
  <si>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</si>
  <si>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</si>
  <si>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</si>
  <si>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</si>
  <si>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</si>
  <si>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</si>
  <si>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</si>
  <si>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</si>
  <si>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</si>
  <si>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</si>
  <si>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</si>
  <si>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</si>
  <si>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</si>
  <si>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</si>
  <si>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</si>
  <si>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</si>
  <si>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</si>
  <si>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</si>
  <si>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</si>
  <si>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</si>
  <si>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</si>
  <si>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</si>
  <si>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</si>
  <si>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</si>
  <si>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</si>
  <si>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</si>
  <si>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</si>
  <si>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</si>
  <si>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</si>
  <si>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</si>
  <si>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</si>
  <si>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</si>
  <si>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</si>
  <si>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</si>
  <si>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</si>
  <si>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</si>
  <si>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</si>
  <si>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</si>
  <si>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</si>
  <si>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</si>
  <si>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</si>
  <si>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</si>
  <si>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</si>
  <si>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</si>
  <si>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</si>
  <si>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</si>
  <si>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</si>
  <si>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</si>
  <si>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</si>
  <si>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</si>
  <si>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</si>
  <si>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</si>
  <si>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</si>
  <si>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</si>
  <si>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</si>
  <si>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</si>
  <si>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</si>
  <si>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</si>
  <si>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</si>
  <si>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</si>
  <si>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</si>
  <si>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</si>
  <si>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</si>
  <si>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</si>
  <si>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</si>
  <si>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</si>
  <si>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</si>
  <si>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</si>
  <si>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</si>
  <si>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</si>
  <si>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</si>
  <si>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</si>
  <si>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</si>
  <si>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</si>
  <si>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</si>
  <si>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</si>
  <si>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</si>
  <si>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</si>
  <si>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</si>
  <si>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</si>
  <si>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</si>
  <si>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</si>
  <si>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</si>
  <si>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</si>
  <si>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</si>
  <si>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</si>
  <si>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</si>
  <si>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</si>
  <si>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</si>
  <si>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</si>
  <si>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</si>
  <si>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</si>
  <si>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</si>
  <si>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</si>
  <si>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</si>
  <si>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</si>
  <si>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</si>
  <si>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</si>
  <si>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</si>
  <si>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</si>
  <si>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</si>
  <si>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</si>
  <si>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</si>
  <si>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</si>
  <si>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</si>
  <si>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</si>
  <si>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</si>
  <si>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</si>
  <si>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</si>
  <si>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</si>
  <si>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</si>
  <si>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</si>
  <si>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</si>
  <si>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</si>
  <si>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</si>
  <si>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</si>
  <si>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</si>
  <si>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</si>
  <si>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</si>
  <si>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</si>
  <si>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</si>
  <si>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</si>
  <si>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</si>
  <si>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</si>
  <si>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</si>
  <si>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</si>
  <si>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</si>
  <si>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</si>
  <si>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</si>
  <si>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</si>
  <si>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</si>
  <si>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</si>
  <si>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</si>
  <si>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</si>
  <si>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</si>
  <si>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</si>
  <si>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</si>
  <si>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</si>
  <si>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</si>
  <si>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</si>
  <si>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</si>
  <si>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</si>
  <si>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</si>
  <si>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</si>
  <si>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</si>
  <si>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</si>
  <si>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</si>
  <si>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</si>
  <si>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</si>
  <si>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</si>
  <si>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</si>
  <si>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</si>
  <si>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</si>
  <si>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</si>
  <si>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</si>
  <si>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</si>
  <si>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</si>
  <si>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</si>
  <si>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</si>
  <si>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</si>
  <si>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</si>
  <si>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</si>
  <si>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</si>
  <si>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</si>
  <si>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</si>
  <si>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</si>
  <si>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</si>
  <si>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</si>
  <si>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</si>
  <si>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</si>
  <si>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</si>
  <si>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</si>
  <si>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</si>
  <si>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</si>
  <si>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</si>
  <si>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</si>
  <si>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</si>
  <si>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</si>
  <si>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</si>
  <si>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</si>
  <si>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</si>
  <si>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</si>
  <si>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</si>
  <si>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</si>
  <si>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</si>
  <si>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</si>
  <si>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</si>
  <si>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</si>
  <si>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</si>
  <si>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</si>
  <si>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</si>
  <si>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</si>
  <si>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</si>
  <si>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</si>
  <si>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</si>
  <si>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</si>
  <si>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</si>
  <si>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</si>
  <si>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</si>
  <si>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</si>
  <si>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</si>
  <si>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</si>
  <si>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</si>
  <si>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</si>
  <si>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</si>
  <si>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</si>
  <si>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</si>
  <si>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</si>
  <si>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</si>
  <si>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</si>
  <si>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</si>
  <si>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</si>
  <si>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</si>
  <si>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</si>
  <si>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</si>
  <si>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</si>
  <si>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</si>
  <si>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</si>
  <si>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</si>
  <si>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</si>
  <si>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</si>
  <si>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</si>
  <si>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</si>
  <si>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</si>
  <si>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</si>
  <si>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</si>
  <si>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</si>
  <si>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</si>
  <si>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</si>
  <si>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</si>
  <si>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</si>
  <si>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</si>
  <si>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</si>
  <si>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</si>
  <si>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</si>
  <si>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</si>
  <si>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</si>
  <si>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</si>
  <si>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</si>
  <si>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</si>
  <si>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</si>
  <si>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</si>
  <si>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</si>
  <si>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</si>
  <si>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</si>
  <si>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</si>
  <si>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</si>
  <si>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</si>
  <si>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</si>
  <si>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</si>
  <si>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</si>
  <si>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</si>
  <si>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</si>
  <si>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</si>
  <si>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</si>
  <si>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</si>
  <si>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</si>
  <si>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</si>
  <si>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</si>
  <si>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</si>
  <si>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</si>
  <si>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</si>
  <si>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</si>
  <si>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</si>
  <si>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</si>
  <si>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</si>
  <si>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</si>
  <si>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</si>
  <si>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</si>
  <si>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</si>
  <si>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</si>
  <si>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</si>
  <si>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</si>
  <si>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</si>
  <si>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</si>
  <si>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</si>
  <si>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</si>
  <si>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</si>
  <si>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</si>
  <si>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</si>
  <si>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</si>
  <si>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</si>
  <si>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</si>
  <si>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</si>
  <si>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</si>
  <si>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</si>
  <si>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</si>
  <si>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</si>
  <si>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</si>
  <si>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</si>
  <si>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</si>
  <si>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</si>
  <si>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</si>
  <si>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</si>
  <si>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</si>
  <si>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</si>
  <si>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</si>
  <si>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</si>
  <si>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</si>
  <si>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</si>
  <si>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</si>
  <si>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</si>
  <si>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</si>
  <si>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</si>
  <si>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</si>
  <si>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</si>
  <si>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097100102097100102</t>
  </si>
  <si>
    <t>102101119102</t>
  </si>
  <si>
    <t>This is a mandatory field. Select value from the drop-down.</t>
  </si>
  <si>
    <t>532404</t>
  </si>
  <si>
    <t>INE856B01023</t>
  </si>
  <si>
    <t>SAVEN TECHNOLOGIES LIMITED</t>
  </si>
  <si>
    <t>30-06-2020</t>
  </si>
  <si>
    <t>J V NRUPENDER RAO</t>
  </si>
  <si>
    <t>ACDPJ5615R</t>
  </si>
  <si>
    <t>J. RAJYALAKSHMI</t>
  </si>
  <si>
    <t>ACDPJ5614Q</t>
  </si>
  <si>
    <t>J. AVANTI RAO</t>
  </si>
  <si>
    <t>ADVPJ6062H</t>
  </si>
  <si>
    <t>ADITYA NARSING RAO</t>
  </si>
  <si>
    <t>ADVPJ6046K</t>
  </si>
  <si>
    <t>SABBIR KUTBUDDIN KHANSAHEB</t>
  </si>
  <si>
    <t>AMIPK5122D</t>
  </si>
  <si>
    <t>ARAPP6333N</t>
  </si>
  <si>
    <t>AKYPG1529Q</t>
  </si>
  <si>
    <t>ABDPD7148N</t>
  </si>
  <si>
    <t>RAMASWAMYREDDY PEDINEKALUVA</t>
  </si>
  <si>
    <t>MURTY GUDIPATI</t>
  </si>
  <si>
    <t>JAGANNATH D DEVADIGA</t>
  </si>
  <si>
    <t>RHEA SHAH</t>
  </si>
  <si>
    <t>BJHPS9599H</t>
  </si>
  <si>
    <t>VARANASI HEMALATHA</t>
  </si>
  <si>
    <t>ACNPH1064L</t>
  </si>
  <si>
    <t>GOPALA KRISHNA YALAMANCHILI</t>
  </si>
  <si>
    <t>AACPY2624E</t>
  </si>
  <si>
    <t>DHARI MOHAMMAD AL ROOMI</t>
  </si>
  <si>
    <t>ZZZZZ9999Z</t>
  </si>
  <si>
    <t>077114046032068104097114105032077111104097109109097100032065108032082111111109105032105115032097032070111114101105103110032073110100105118105100117097108046</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</si>
  <si>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130100781111100450320821011120971161141050970981081010320971141010321151041111191100321171101001011140321161041010321041010971001051101030320781111100450821011151051001011101160320731101001050971100320400780820731150410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</si>
</sst>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sz val="11"/>
      <color rgb="FF000000"/>
      <name val="Calibri"/>
      <family val="2"/>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5">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49" fontId="0" fillId="13" borderId="15" xfId="0" applyNumberFormat="1" applyFill="1" applyBorder="1" applyAlignment="1" applyProtection="1">
      <alignment horizontal="center" vertical="center"/>
    </xf>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49" fontId="0" fillId="8" borderId="16" xfId="0" applyNumberFormat="1" applyFill="1" applyBorder="1" applyAlignment="1" applyProtection="1">
      <alignment horizontal="center" vertical="center"/>
      <protection locked="0"/>
    </xf>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1" fontId="0" fillId="4" borderId="4"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a16="http://schemas.microsoft.com/office/drawing/2014/main" xmlns=""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xmlns=""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a16="http://schemas.microsoft.com/office/drawing/2014/main" xmlns=""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a16="http://schemas.microsoft.com/office/drawing/2014/main" xmlns=""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a16="http://schemas.microsoft.com/office/drawing/2014/main" xmlns=""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a16="http://schemas.microsoft.com/office/drawing/2014/main" xmlns=""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1133475</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1133475</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1133475</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1133475</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xmlns=""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xmlns=""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1266825</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1266825</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1266825</xdr:colOff>
          <xdr:row>16</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1257300</xdr:colOff>
          <xdr:row>14</xdr:row>
          <xdr:rowOff>266700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1257300</xdr:colOff>
          <xdr:row>15</xdr:row>
          <xdr:rowOff>266700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1257300</xdr:colOff>
          <xdr:row>16</xdr:row>
          <xdr:rowOff>266700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1257300</xdr:colOff>
          <xdr:row>17</xdr:row>
          <xdr:rowOff>266700</xdr:rowOff>
        </xdr:to>
        <xdr:sp macro="" textlink="">
          <xdr:nvSpPr>
            <xdr:cNvPr id="27652" name="Button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1323975</xdr:colOff>
          <xdr:row>14</xdr:row>
          <xdr:rowOff>266700</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1323975</xdr:colOff>
          <xdr:row>15</xdr:row>
          <xdr:rowOff>266700</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1323975</xdr:colOff>
          <xdr:row>16</xdr:row>
          <xdr:rowOff>266700</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1323975</xdr:colOff>
          <xdr:row>17</xdr:row>
          <xdr:rowOff>266700</xdr:rowOff>
        </xdr:to>
        <xdr:sp macro="" textlink="">
          <xdr:nvSpPr>
            <xdr:cNvPr id="31748" name="Button 4" hidden="1">
              <a:extLst>
                <a:ext uri="{63B3BB69-23CF-44E3-9099-C40C66FF867C}">
                  <a14:compatExt spid="_x0000_s317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18</xdr:row>
          <xdr:rowOff>66675</xdr:rowOff>
        </xdr:from>
        <xdr:to>
          <xdr:col>25</xdr:col>
          <xdr:colOff>1323975</xdr:colOff>
          <xdr:row>18</xdr:row>
          <xdr:rowOff>266700</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6.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3.vml"/><Relationship Id="rId1" Type="http://schemas.openxmlformats.org/officeDocument/2006/relationships/drawing" Target="../drawings/drawing27.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workbookViewId="0"/>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7"/>
    </row>
    <row r="3" spans="4:10">
      <c r="I3" s="267"/>
    </row>
    <row r="4" spans="4:10">
      <c r="I4" s="267"/>
    </row>
    <row r="5" spans="4:10">
      <c r="I5" s="267"/>
    </row>
    <row r="6" spans="4:10">
      <c r="E6" s="433" t="s">
        <v>454</v>
      </c>
      <c r="F6" s="434"/>
      <c r="G6" s="434"/>
      <c r="H6" s="434"/>
      <c r="I6" s="435"/>
    </row>
    <row r="7" spans="4:10">
      <c r="E7" s="268" t="s">
        <v>455</v>
      </c>
      <c r="F7" s="436" t="s">
        <v>456</v>
      </c>
      <c r="G7" s="437"/>
      <c r="H7" s="437"/>
      <c r="I7" s="438"/>
    </row>
    <row r="8" spans="4:10">
      <c r="E8" s="268" t="s">
        <v>457</v>
      </c>
      <c r="F8" s="436" t="s">
        <v>458</v>
      </c>
      <c r="G8" s="439"/>
      <c r="H8" s="439"/>
      <c r="I8" s="440"/>
    </row>
    <row r="9" spans="4:10">
      <c r="E9" s="268" t="s">
        <v>459</v>
      </c>
      <c r="F9" s="436" t="s">
        <v>460</v>
      </c>
      <c r="G9" s="439"/>
      <c r="H9" s="439"/>
      <c r="I9" s="440"/>
    </row>
    <row r="10" spans="4:10">
      <c r="E10" s="268" t="s">
        <v>461</v>
      </c>
      <c r="F10" s="436" t="s">
        <v>640</v>
      </c>
      <c r="G10" s="439"/>
      <c r="H10" s="439"/>
      <c r="I10" s="440"/>
    </row>
    <row r="11" spans="4:10">
      <c r="E11" s="268" t="s">
        <v>639</v>
      </c>
      <c r="F11" s="436" t="s">
        <v>489</v>
      </c>
      <c r="G11" s="439"/>
      <c r="H11" s="439"/>
      <c r="I11" s="440"/>
    </row>
    <row r="12" spans="4:10">
      <c r="E12" s="268" t="s">
        <v>643</v>
      </c>
      <c r="F12" s="436" t="s">
        <v>644</v>
      </c>
      <c r="G12" s="439"/>
      <c r="H12" s="439"/>
      <c r="I12" s="440"/>
    </row>
    <row r="13" spans="4:10">
      <c r="I13" s="267"/>
    </row>
    <row r="14" spans="4:10">
      <c r="I14" s="267"/>
    </row>
    <row r="15" spans="4:10">
      <c r="D15" s="441" t="s">
        <v>462</v>
      </c>
      <c r="E15" s="442"/>
      <c r="F15" s="442"/>
      <c r="G15" s="442"/>
      <c r="H15" s="442"/>
      <c r="I15" s="442"/>
      <c r="J15" s="443"/>
    </row>
    <row r="16" spans="4:10" ht="27.75" customHeight="1">
      <c r="D16" s="444" t="s">
        <v>463</v>
      </c>
      <c r="E16" s="444"/>
      <c r="F16" s="444"/>
      <c r="G16" s="444"/>
      <c r="H16" s="444"/>
      <c r="I16" s="444"/>
      <c r="J16" s="444"/>
    </row>
    <row r="17" spans="4:10" ht="45" customHeight="1">
      <c r="D17" s="445" t="s">
        <v>464</v>
      </c>
      <c r="E17" s="445"/>
      <c r="F17" s="445"/>
      <c r="G17" s="445"/>
      <c r="H17" s="445"/>
      <c r="I17" s="445"/>
      <c r="J17" s="445"/>
    </row>
    <row r="18" spans="4:10">
      <c r="D18" s="269"/>
      <c r="E18" s="269"/>
      <c r="F18" s="269"/>
      <c r="G18" s="269"/>
      <c r="H18" s="269"/>
      <c r="I18" s="270"/>
      <c r="J18" s="269"/>
    </row>
    <row r="19" spans="4:10">
      <c r="I19" s="267"/>
    </row>
    <row r="20" spans="4:10" ht="15.75">
      <c r="D20" s="424" t="s">
        <v>465</v>
      </c>
      <c r="E20" s="425"/>
      <c r="F20" s="425"/>
      <c r="G20" s="425"/>
      <c r="H20" s="425"/>
      <c r="I20" s="425"/>
      <c r="J20" s="426"/>
    </row>
    <row r="21" spans="4:10" ht="18" customHeight="1">
      <c r="D21" s="446" t="s">
        <v>466</v>
      </c>
      <c r="E21" s="447"/>
      <c r="F21" s="447"/>
      <c r="G21" s="447"/>
      <c r="H21" s="447"/>
      <c r="I21" s="447"/>
      <c r="J21" s="448"/>
    </row>
    <row r="22" spans="4:10" ht="16.5" customHeight="1">
      <c r="D22" s="449" t="s">
        <v>467</v>
      </c>
      <c r="E22" s="450"/>
      <c r="F22" s="450"/>
      <c r="G22" s="450"/>
      <c r="H22" s="450"/>
      <c r="I22" s="450"/>
      <c r="J22" s="451"/>
    </row>
    <row r="23" spans="4:10" ht="16.5" customHeight="1">
      <c r="D23" s="410" t="s">
        <v>468</v>
      </c>
      <c r="E23" s="411"/>
      <c r="F23" s="411"/>
      <c r="G23" s="411"/>
      <c r="H23" s="411"/>
      <c r="I23" s="411"/>
      <c r="J23" s="412"/>
    </row>
    <row r="24" spans="4:10" ht="18.75" customHeight="1">
      <c r="D24" s="410" t="s">
        <v>469</v>
      </c>
      <c r="E24" s="411"/>
      <c r="F24" s="411"/>
      <c r="G24" s="411"/>
      <c r="H24" s="411"/>
      <c r="I24" s="411"/>
      <c r="J24" s="412"/>
    </row>
    <row r="25" spans="4:10" ht="28.5" customHeight="1">
      <c r="D25" s="413" t="s">
        <v>470</v>
      </c>
      <c r="E25" s="414"/>
      <c r="F25" s="414"/>
      <c r="G25" s="414"/>
      <c r="H25" s="414"/>
      <c r="I25" s="414"/>
      <c r="J25" s="415"/>
    </row>
    <row r="26" spans="4:10">
      <c r="I26" s="267"/>
    </row>
    <row r="27" spans="4:10">
      <c r="I27" s="267"/>
    </row>
    <row r="28" spans="4:10" ht="15.75">
      <c r="D28" s="430" t="s">
        <v>471</v>
      </c>
      <c r="E28" s="431"/>
      <c r="F28" s="431"/>
      <c r="G28" s="431"/>
      <c r="H28" s="431"/>
      <c r="I28" s="431"/>
      <c r="J28" s="432"/>
    </row>
    <row r="29" spans="4:10">
      <c r="D29" s="271">
        <v>1</v>
      </c>
      <c r="E29" s="422" t="s">
        <v>472</v>
      </c>
      <c r="F29" s="423"/>
      <c r="G29" s="423"/>
      <c r="H29" s="423"/>
      <c r="I29" s="423"/>
      <c r="J29" s="274" t="s">
        <v>473</v>
      </c>
    </row>
    <row r="30" spans="4:10">
      <c r="D30" s="271">
        <v>2</v>
      </c>
      <c r="E30" s="422" t="s">
        <v>490</v>
      </c>
      <c r="F30" s="423"/>
      <c r="G30" s="423"/>
      <c r="H30" s="423"/>
      <c r="I30" s="423"/>
      <c r="J30" s="274" t="s">
        <v>490</v>
      </c>
    </row>
    <row r="31" spans="4:10">
      <c r="D31" s="271">
        <v>3</v>
      </c>
      <c r="E31" s="422" t="s">
        <v>491</v>
      </c>
      <c r="F31" s="423"/>
      <c r="G31" s="423"/>
      <c r="H31" s="423"/>
      <c r="I31" s="423"/>
      <c r="J31" s="274" t="s">
        <v>491</v>
      </c>
    </row>
    <row r="32" spans="4:10">
      <c r="D32" s="271">
        <v>4</v>
      </c>
      <c r="E32" s="422" t="s">
        <v>492</v>
      </c>
      <c r="F32" s="423"/>
      <c r="G32" s="423"/>
      <c r="H32" s="423"/>
      <c r="I32" s="423"/>
      <c r="J32" s="274" t="s">
        <v>492</v>
      </c>
    </row>
    <row r="33" spans="4:10">
      <c r="D33" s="272"/>
      <c r="E33" s="272"/>
      <c r="F33" s="272"/>
      <c r="G33" s="272"/>
      <c r="H33" s="272"/>
      <c r="I33" s="273"/>
      <c r="J33" s="272"/>
    </row>
    <row r="34" spans="4:10">
      <c r="D34" s="272"/>
      <c r="E34" s="272"/>
      <c r="F34" s="272"/>
      <c r="G34" s="272"/>
      <c r="H34" s="272"/>
      <c r="I34" s="273"/>
      <c r="J34" s="272"/>
    </row>
    <row r="35" spans="4:10" ht="15.75">
      <c r="D35" s="424" t="s">
        <v>637</v>
      </c>
      <c r="E35" s="425"/>
      <c r="F35" s="425"/>
      <c r="G35" s="425"/>
      <c r="H35" s="425"/>
      <c r="I35" s="425"/>
      <c r="J35" s="426"/>
    </row>
    <row r="36" spans="4:10" ht="30" customHeight="1">
      <c r="D36" s="427" t="s">
        <v>638</v>
      </c>
      <c r="E36" s="428"/>
      <c r="F36" s="428"/>
      <c r="G36" s="428"/>
      <c r="H36" s="428"/>
      <c r="I36" s="428"/>
      <c r="J36" s="429"/>
    </row>
    <row r="37" spans="4:10">
      <c r="D37" s="272"/>
      <c r="E37" s="272"/>
      <c r="F37" s="272"/>
      <c r="G37" s="272"/>
      <c r="H37" s="272"/>
      <c r="I37" s="273"/>
      <c r="J37" s="272"/>
    </row>
    <row r="38" spans="4:10">
      <c r="D38" s="272"/>
      <c r="E38" s="272"/>
      <c r="F38" s="272"/>
      <c r="G38" s="272"/>
      <c r="H38" s="272"/>
      <c r="I38" s="273"/>
      <c r="J38" s="272"/>
    </row>
    <row r="39" spans="4:10">
      <c r="I39" s="267"/>
    </row>
    <row r="40" spans="4:10" ht="18" customHeight="1">
      <c r="D40" s="424" t="s">
        <v>641</v>
      </c>
      <c r="E40" s="425"/>
      <c r="F40" s="425"/>
      <c r="G40" s="425"/>
      <c r="H40" s="425"/>
      <c r="I40" s="425"/>
      <c r="J40" s="426"/>
    </row>
    <row r="41" spans="4:10" ht="60" customHeight="1">
      <c r="D41" s="456" t="s">
        <v>493</v>
      </c>
      <c r="E41" s="457"/>
      <c r="F41" s="457"/>
      <c r="G41" s="457"/>
      <c r="H41" s="457"/>
      <c r="I41" s="457"/>
      <c r="J41" s="458"/>
    </row>
    <row r="42" spans="4:10" ht="49.5" customHeight="1">
      <c r="D42" s="459" t="s">
        <v>474</v>
      </c>
      <c r="E42" s="460"/>
      <c r="F42" s="460"/>
      <c r="G42" s="460"/>
      <c r="H42" s="460"/>
      <c r="I42" s="460"/>
      <c r="J42" s="461"/>
    </row>
    <row r="43" spans="4:10" ht="53.25" customHeight="1">
      <c r="D43" s="459" t="s">
        <v>475</v>
      </c>
      <c r="E43" s="460"/>
      <c r="F43" s="460"/>
      <c r="G43" s="460"/>
      <c r="H43" s="460"/>
      <c r="I43" s="460"/>
      <c r="J43" s="461"/>
    </row>
    <row r="44" spans="4:10" ht="30" customHeight="1">
      <c r="D44" s="446" t="s">
        <v>476</v>
      </c>
      <c r="E44" s="462"/>
      <c r="F44" s="462"/>
      <c r="G44" s="462"/>
      <c r="H44" s="462"/>
      <c r="I44" s="462"/>
      <c r="J44" s="463"/>
    </row>
    <row r="45" spans="4:10" ht="56.25" customHeight="1">
      <c r="D45" s="416" t="s">
        <v>477</v>
      </c>
      <c r="E45" s="417"/>
      <c r="F45" s="417"/>
      <c r="G45" s="417"/>
      <c r="H45" s="417"/>
      <c r="I45" s="417"/>
      <c r="J45" s="418"/>
    </row>
    <row r="46" spans="4:10" ht="84.75" customHeight="1">
      <c r="D46" s="416" t="s">
        <v>478</v>
      </c>
      <c r="E46" s="417"/>
      <c r="F46" s="417"/>
      <c r="G46" s="417"/>
      <c r="H46" s="417"/>
      <c r="I46" s="417"/>
      <c r="J46" s="418"/>
    </row>
    <row r="47" spans="4:10" ht="61.5" customHeight="1">
      <c r="D47" s="419" t="s">
        <v>479</v>
      </c>
      <c r="E47" s="420"/>
      <c r="F47" s="420"/>
      <c r="G47" s="420"/>
      <c r="H47" s="420"/>
      <c r="I47" s="420"/>
      <c r="J47" s="421"/>
    </row>
    <row r="48" spans="4:10">
      <c r="I48" s="267"/>
    </row>
    <row r="49" spans="4:10">
      <c r="I49" s="267"/>
    </row>
    <row r="50" spans="4:10" ht="15.75">
      <c r="D50" s="430" t="s">
        <v>642</v>
      </c>
      <c r="E50" s="431"/>
      <c r="F50" s="431"/>
      <c r="G50" s="431"/>
      <c r="H50" s="431"/>
      <c r="I50" s="431"/>
      <c r="J50" s="432"/>
    </row>
    <row r="51" spans="4:10" ht="20.100000000000001" customHeight="1">
      <c r="D51" s="453" t="s">
        <v>480</v>
      </c>
      <c r="E51" s="453"/>
      <c r="F51" s="453"/>
      <c r="G51" s="453"/>
      <c r="H51" s="453"/>
      <c r="I51" s="453"/>
      <c r="J51" s="453"/>
    </row>
    <row r="52" spans="4:10" ht="20.100000000000001" customHeight="1">
      <c r="D52" s="453" t="s">
        <v>481</v>
      </c>
      <c r="E52" s="453"/>
      <c r="F52" s="453"/>
      <c r="G52" s="453"/>
      <c r="H52" s="453"/>
      <c r="I52" s="453"/>
      <c r="J52" s="453"/>
    </row>
    <row r="53" spans="4:10" ht="20.100000000000001" customHeight="1">
      <c r="D53" s="453" t="s">
        <v>482</v>
      </c>
      <c r="E53" s="453"/>
      <c r="F53" s="453"/>
      <c r="G53" s="453"/>
      <c r="H53" s="453"/>
      <c r="I53" s="453"/>
      <c r="J53" s="453"/>
    </row>
    <row r="54" spans="4:10" ht="42" customHeight="1">
      <c r="D54" s="453" t="s">
        <v>483</v>
      </c>
      <c r="E54" s="453"/>
      <c r="F54" s="453"/>
      <c r="G54" s="453"/>
      <c r="H54" s="453"/>
      <c r="I54" s="453"/>
      <c r="J54" s="453"/>
    </row>
    <row r="55" spans="4:10" ht="38.25" customHeight="1">
      <c r="D55" s="453" t="s">
        <v>484</v>
      </c>
      <c r="E55" s="453"/>
      <c r="F55" s="453"/>
      <c r="G55" s="453"/>
      <c r="H55" s="453"/>
      <c r="I55" s="453"/>
      <c r="J55" s="453"/>
    </row>
    <row r="56" spans="4:10" ht="38.25" customHeight="1">
      <c r="D56" s="454" t="s">
        <v>485</v>
      </c>
      <c r="E56" s="453"/>
      <c r="F56" s="453"/>
      <c r="G56" s="453"/>
      <c r="H56" s="453"/>
      <c r="I56" s="453"/>
      <c r="J56" s="453"/>
    </row>
    <row r="57" spans="4:10" ht="38.25" customHeight="1">
      <c r="D57" s="454" t="s">
        <v>486</v>
      </c>
      <c r="E57" s="453"/>
      <c r="F57" s="453"/>
      <c r="G57" s="453"/>
      <c r="H57" s="453"/>
      <c r="I57" s="453"/>
      <c r="J57" s="453"/>
    </row>
    <row r="58" spans="4:10" ht="25.5" customHeight="1">
      <c r="D58" s="455" t="s">
        <v>487</v>
      </c>
      <c r="E58" s="452"/>
      <c r="F58" s="452"/>
      <c r="G58" s="452"/>
      <c r="H58" s="452"/>
      <c r="I58" s="452"/>
      <c r="J58" s="452"/>
    </row>
    <row r="59" spans="4:10" ht="27.75" customHeight="1">
      <c r="D59" s="452" t="s">
        <v>488</v>
      </c>
      <c r="E59" s="452"/>
      <c r="F59" s="452"/>
      <c r="G59" s="452"/>
      <c r="H59" s="452"/>
      <c r="I59" s="452"/>
      <c r="J59" s="452"/>
    </row>
    <row r="60" spans="4:10">
      <c r="I60" s="267"/>
    </row>
    <row r="61" spans="4:10">
      <c r="I61" s="267"/>
    </row>
    <row r="62" spans="4:10">
      <c r="I62" s="267"/>
    </row>
    <row r="63" spans="4:10" ht="15" customHeight="1"/>
    <row r="64" spans="4:10" ht="15" customHeight="1"/>
    <row r="65" ht="15" customHeight="1"/>
    <row r="66" ht="15" customHeight="1"/>
    <row r="67" ht="15" customHeight="1"/>
    <row r="68" ht="15" customHeight="1"/>
  </sheetData>
  <sheetProtection algorithmName="SHA-512" hashValue="M7f+Iqzgb0lyc8zawPp3ljOTRCizSraaj4NzuErFecbljq7pwc6tGQEyR1AzOyHUn9Mw42h56I1WOVHgm9Npag==" saltValue="faf3Y/wwMu1pKdHlVuOhlQ==" spinCount="100000" sheet="1" objects="1" scenarios="1"/>
  <mergeCells count="41">
    <mergeCell ref="D52:J52"/>
    <mergeCell ref="D40:J40"/>
    <mergeCell ref="D41:J41"/>
    <mergeCell ref="D42:J42"/>
    <mergeCell ref="D43:J43"/>
    <mergeCell ref="D44:J44"/>
    <mergeCell ref="D45:J45"/>
    <mergeCell ref="D50:J50"/>
    <mergeCell ref="D51:J51"/>
    <mergeCell ref="D59:J59"/>
    <mergeCell ref="D53:J53"/>
    <mergeCell ref="D54:J54"/>
    <mergeCell ref="D55:J55"/>
    <mergeCell ref="D56:J56"/>
    <mergeCell ref="D57:J57"/>
    <mergeCell ref="D58:J58"/>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6:J46"/>
    <mergeCell ref="D47:J47"/>
    <mergeCell ref="E31:I31"/>
    <mergeCell ref="E32:I32"/>
    <mergeCell ref="D35:J35"/>
    <mergeCell ref="D36:J36"/>
    <mergeCell ref="D28:J28"/>
    <mergeCell ref="E29:I29"/>
    <mergeCell ref="E30:I30"/>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zoomScaleNormal="100" workbookViewId="0">
      <selection activeCell="E13" sqref="E13"/>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3.42578125" style="18" hidden="1"/>
    <col min="16384" max="16384" width="1.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65" t="s">
        <v>108</v>
      </c>
      <c r="F5" s="466"/>
      <c r="S5" s="18" t="s">
        <v>503</v>
      </c>
    </row>
    <row r="6" spans="5:24" ht="20.100000000000001" customHeight="1">
      <c r="E6" s="19" t="s">
        <v>124</v>
      </c>
      <c r="F6" s="374" t="s">
        <v>710</v>
      </c>
    </row>
    <row r="7" spans="5:24" ht="20.100000000000001" customHeight="1">
      <c r="E7" s="19" t="s">
        <v>508</v>
      </c>
      <c r="F7" s="295"/>
      <c r="M7" s="18" t="s">
        <v>414</v>
      </c>
      <c r="X7" s="18" t="s">
        <v>111</v>
      </c>
    </row>
    <row r="8" spans="5:24" ht="20.100000000000001" customHeight="1">
      <c r="E8" s="19" t="s">
        <v>509</v>
      </c>
      <c r="F8" s="374"/>
      <c r="M8" s="18" t="s">
        <v>415</v>
      </c>
      <c r="X8" s="18" t="s">
        <v>122</v>
      </c>
    </row>
    <row r="9" spans="5:24" ht="20.100000000000001" customHeight="1">
      <c r="E9" s="19" t="s">
        <v>510</v>
      </c>
      <c r="F9" s="295" t="s">
        <v>711</v>
      </c>
      <c r="M9" s="18" t="s">
        <v>416</v>
      </c>
    </row>
    <row r="10" spans="5:24" ht="20.100000000000001" customHeight="1">
      <c r="E10" s="19" t="s">
        <v>123</v>
      </c>
      <c r="F10" s="295" t="s">
        <v>712</v>
      </c>
      <c r="M10" s="18" t="s">
        <v>504</v>
      </c>
    </row>
    <row r="11" spans="5:24" ht="20.100000000000001" customHeight="1">
      <c r="E11" s="281" t="s">
        <v>500</v>
      </c>
      <c r="F11" s="209" t="s">
        <v>122</v>
      </c>
    </row>
    <row r="12" spans="5:24" ht="20.100000000000001" customHeight="1">
      <c r="E12" s="19" t="s">
        <v>109</v>
      </c>
      <c r="F12" s="327" t="s">
        <v>112</v>
      </c>
    </row>
    <row r="13" spans="5:24" ht="20.100000000000001" customHeight="1">
      <c r="E13" s="19" t="s">
        <v>260</v>
      </c>
      <c r="F13" s="327" t="s">
        <v>116</v>
      </c>
      <c r="R13" s="258"/>
    </row>
    <row r="14" spans="5:24" ht="27" customHeight="1">
      <c r="E14" s="281" t="s">
        <v>501</v>
      </c>
      <c r="F14" s="295" t="s">
        <v>713</v>
      </c>
      <c r="R14" s="259"/>
    </row>
    <row r="15" spans="5:24" ht="22.5" customHeight="1">
      <c r="E15" s="20" t="s">
        <v>110</v>
      </c>
      <c r="F15" s="377" t="s">
        <v>634</v>
      </c>
      <c r="G15" s="202"/>
      <c r="I15" s="259"/>
      <c r="S15" s="259"/>
    </row>
    <row r="16" spans="5:24" ht="22.5" customHeight="1">
      <c r="E16" s="106" t="s">
        <v>265</v>
      </c>
      <c r="F16" s="383" t="str">
        <f>IF(F13=S1,M7,IF(F13=S2,M8,IF(F13=S3,M9,IF(F13=S4,M8,IF(F13=S5,M8,"")))))</f>
        <v>Regulation 31 (1) (b)</v>
      </c>
    </row>
    <row r="17" spans="4:7" s="22" customFormat="1" hidden="1">
      <c r="E17" s="18"/>
      <c r="F17" s="18"/>
    </row>
    <row r="18" spans="4:7" s="22" customFormat="1" ht="21" hidden="1">
      <c r="E18" s="464"/>
      <c r="F18" s="464"/>
    </row>
    <row r="19" spans="4:7" s="22" customFormat="1" ht="21" hidden="1" customHeight="1">
      <c r="D19" s="280"/>
      <c r="G19" s="21"/>
    </row>
    <row r="20" spans="4:7" s="22" customFormat="1" ht="12.75" hidden="1" customHeight="1">
      <c r="D20" s="24"/>
      <c r="E20" s="280"/>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nKyyT9ZS4cNEGXkrXuzLOJBV5t3uiuNyWvk/o18NkRwnFgWMXd6Wrb7Ekk6O1G6dHhOrUlxO+5NY7c/tE60obA==" saltValue="U1u6F38KCtr3IDBUuRbLZg=="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abSelected="1"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1" t="s">
        <v>531</v>
      </c>
      <c r="G8" s="328" t="s">
        <v>511</v>
      </c>
      <c r="H8" s="328" t="s">
        <v>512</v>
      </c>
      <c r="I8" s="328" t="s">
        <v>159</v>
      </c>
    </row>
    <row r="9" spans="1:21" ht="20.100000000000001" customHeight="1">
      <c r="D9" s="27">
        <v>1</v>
      </c>
      <c r="E9" s="337" t="s">
        <v>126</v>
      </c>
      <c r="F9" s="208" t="s">
        <v>122</v>
      </c>
      <c r="G9" s="396" t="s">
        <v>122</v>
      </c>
      <c r="H9" s="396" t="s">
        <v>122</v>
      </c>
      <c r="I9" s="396" t="s">
        <v>122</v>
      </c>
      <c r="M9" s="18">
        <v>1</v>
      </c>
      <c r="N9" s="18">
        <v>1</v>
      </c>
      <c r="O9" s="18">
        <v>1</v>
      </c>
      <c r="P9" s="18">
        <v>1</v>
      </c>
      <c r="R9" s="18" t="s">
        <v>553</v>
      </c>
      <c r="S9" s="18" t="s">
        <v>554</v>
      </c>
      <c r="T9" s="18" t="s">
        <v>555</v>
      </c>
      <c r="U9" s="18" t="s">
        <v>556</v>
      </c>
    </row>
    <row r="10" spans="1:21" ht="20.100000000000001" customHeight="1">
      <c r="D10" s="28">
        <v>2</v>
      </c>
      <c r="E10" s="338" t="s">
        <v>127</v>
      </c>
      <c r="F10" s="209" t="s">
        <v>122</v>
      </c>
      <c r="G10" s="397" t="s">
        <v>122</v>
      </c>
      <c r="H10" s="397" t="s">
        <v>122</v>
      </c>
      <c r="I10" s="397" t="s">
        <v>122</v>
      </c>
      <c r="M10" s="18">
        <v>1</v>
      </c>
      <c r="N10" s="18">
        <v>1</v>
      </c>
      <c r="O10" s="18">
        <v>1</v>
      </c>
      <c r="P10" s="18">
        <v>1</v>
      </c>
      <c r="R10" s="18" t="s">
        <v>557</v>
      </c>
      <c r="S10" s="18" t="s">
        <v>558</v>
      </c>
      <c r="T10" s="18" t="s">
        <v>559</v>
      </c>
      <c r="U10" s="18" t="s">
        <v>560</v>
      </c>
    </row>
    <row r="11" spans="1:21" ht="20.100000000000001" customHeight="1">
      <c r="D11" s="28">
        <v>3</v>
      </c>
      <c r="E11" s="338" t="s">
        <v>128</v>
      </c>
      <c r="F11" s="209" t="s">
        <v>122</v>
      </c>
      <c r="G11" s="397" t="s">
        <v>122</v>
      </c>
      <c r="H11" s="397" t="s">
        <v>122</v>
      </c>
      <c r="I11" s="397" t="s">
        <v>122</v>
      </c>
      <c r="M11" s="18">
        <v>1</v>
      </c>
      <c r="N11" s="18">
        <v>1</v>
      </c>
      <c r="O11" s="18">
        <v>1</v>
      </c>
      <c r="P11" s="18">
        <v>1</v>
      </c>
      <c r="R11" s="18" t="s">
        <v>561</v>
      </c>
      <c r="S11" s="18" t="s">
        <v>562</v>
      </c>
      <c r="T11" s="18" t="s">
        <v>563</v>
      </c>
      <c r="U11" s="18" t="s">
        <v>564</v>
      </c>
    </row>
    <row r="12" spans="1:21" ht="30">
      <c r="D12" s="28">
        <v>4</v>
      </c>
      <c r="E12" s="338" t="s">
        <v>129</v>
      </c>
      <c r="F12" s="209" t="s">
        <v>122</v>
      </c>
      <c r="G12" s="397" t="s">
        <v>122</v>
      </c>
      <c r="H12" s="397" t="s">
        <v>122</v>
      </c>
      <c r="I12" s="397" t="s">
        <v>122</v>
      </c>
      <c r="M12" s="18">
        <v>1</v>
      </c>
      <c r="N12" s="18">
        <v>1</v>
      </c>
      <c r="O12" s="18">
        <v>1</v>
      </c>
      <c r="P12" s="18">
        <v>1</v>
      </c>
      <c r="R12" s="18" t="s">
        <v>565</v>
      </c>
      <c r="S12" s="18" t="s">
        <v>566</v>
      </c>
      <c r="T12" s="18" t="s">
        <v>567</v>
      </c>
      <c r="U12" s="18" t="s">
        <v>568</v>
      </c>
    </row>
    <row r="13" spans="1:21" ht="21.75" customHeight="1">
      <c r="D13" s="28">
        <v>5</v>
      </c>
      <c r="E13" s="338" t="s">
        <v>130</v>
      </c>
      <c r="F13" s="209" t="s">
        <v>122</v>
      </c>
      <c r="G13" s="397" t="s">
        <v>122</v>
      </c>
      <c r="H13" s="398" t="s">
        <v>122</v>
      </c>
      <c r="I13" s="398"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7">
        <v>6</v>
      </c>
      <c r="E14" s="339" t="s">
        <v>131</v>
      </c>
      <c r="F14" s="331" t="s">
        <v>122</v>
      </c>
      <c r="G14" s="399" t="s">
        <v>122</v>
      </c>
      <c r="H14" s="329"/>
      <c r="I14" s="330"/>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7">
        <v>7</v>
      </c>
      <c r="E15" s="338" t="s">
        <v>439</v>
      </c>
      <c r="F15" s="394" t="s">
        <v>122</v>
      </c>
      <c r="G15" s="400" t="s">
        <v>122</v>
      </c>
      <c r="H15" s="401" t="s">
        <v>122</v>
      </c>
      <c r="I15" s="401" t="s">
        <v>122</v>
      </c>
      <c r="M15" s="102">
        <v>1</v>
      </c>
      <c r="N15" s="102">
        <v>1</v>
      </c>
      <c r="O15" s="102">
        <v>1</v>
      </c>
      <c r="P15" s="102">
        <v>1</v>
      </c>
      <c r="R15" s="102" t="s">
        <v>577</v>
      </c>
      <c r="S15" s="102" t="s">
        <v>578</v>
      </c>
      <c r="T15" s="102" t="s">
        <v>579</v>
      </c>
      <c r="U15" s="102" t="s">
        <v>580</v>
      </c>
    </row>
    <row r="16" spans="1:21" ht="21" customHeight="1">
      <c r="D16" s="29">
        <v>8</v>
      </c>
      <c r="E16" s="340" t="s">
        <v>661</v>
      </c>
      <c r="F16" s="395" t="s">
        <v>122</v>
      </c>
      <c r="G16" s="467"/>
      <c r="H16" s="468"/>
      <c r="I16" s="469"/>
      <c r="R16" s="202" t="s">
        <v>661</v>
      </c>
    </row>
  </sheetData>
  <sheetProtection algorithmName="SHA-512" hashValue="3EM8ykg1UVYZ3aK6qQTSTeafGiEZn/Wwt8sb1cX5hWo2JtdpafFx9OHfGOr9JrqUeR8TwBiOd5TozOBTc6fi4Q==" saltValue="n63aSApQ0ICNU8maTxZ1Lw=="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A6" zoomScale="90" zoomScaleNormal="90" workbookViewId="0">
      <selection activeCell="K6" sqref="K6"/>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70" t="s">
        <v>164</v>
      </c>
      <c r="F8" s="471"/>
      <c r="G8" s="471"/>
      <c r="H8" s="471"/>
      <c r="I8" s="471"/>
      <c r="J8" s="471"/>
      <c r="K8" s="471"/>
      <c r="L8" s="471"/>
      <c r="M8" s="471"/>
      <c r="N8" s="471"/>
      <c r="O8" s="471"/>
      <c r="P8" s="471"/>
      <c r="Q8" s="471"/>
      <c r="R8" s="471"/>
      <c r="S8" s="471"/>
      <c r="T8" s="471"/>
      <c r="U8" s="471"/>
      <c r="V8" s="471"/>
      <c r="W8" s="471"/>
      <c r="X8" s="471"/>
      <c r="Y8" s="472"/>
    </row>
    <row r="9" spans="5:25" ht="22.5" customHeight="1">
      <c r="E9" s="480" t="s">
        <v>432</v>
      </c>
      <c r="F9" s="481"/>
      <c r="G9" s="481"/>
      <c r="H9" s="481"/>
      <c r="I9" s="481"/>
      <c r="J9" s="481"/>
      <c r="K9" s="481"/>
      <c r="L9" s="481"/>
      <c r="M9" s="481"/>
      <c r="N9" s="481"/>
      <c r="O9" s="481"/>
      <c r="P9" s="481"/>
      <c r="Q9" s="481"/>
      <c r="R9" s="481"/>
      <c r="S9" s="481"/>
      <c r="T9" s="481"/>
      <c r="U9" s="481"/>
      <c r="V9" s="481"/>
      <c r="W9" s="481"/>
      <c r="X9" s="481"/>
      <c r="Y9" s="482"/>
    </row>
    <row r="10" spans="5:25" ht="27" customHeight="1">
      <c r="E10" s="476" t="s">
        <v>150</v>
      </c>
      <c r="F10" s="476" t="s">
        <v>151</v>
      </c>
      <c r="G10" s="476" t="s">
        <v>2</v>
      </c>
      <c r="H10" s="476" t="s">
        <v>3</v>
      </c>
      <c r="I10" s="476" t="s">
        <v>4</v>
      </c>
      <c r="J10" s="476" t="s">
        <v>5</v>
      </c>
      <c r="K10" s="476" t="s">
        <v>6</v>
      </c>
      <c r="L10" s="476" t="s">
        <v>7</v>
      </c>
      <c r="M10" s="473" t="s">
        <v>152</v>
      </c>
      <c r="N10" s="474"/>
      <c r="O10" s="474"/>
      <c r="P10" s="475"/>
      <c r="Q10" s="476" t="s">
        <v>9</v>
      </c>
      <c r="R10" s="477" t="s">
        <v>505</v>
      </c>
      <c r="S10" s="476" t="s">
        <v>134</v>
      </c>
      <c r="T10" s="476" t="s">
        <v>11</v>
      </c>
      <c r="U10" s="483" t="s">
        <v>12</v>
      </c>
      <c r="V10" s="484"/>
      <c r="W10" s="483" t="s">
        <v>13</v>
      </c>
      <c r="X10" s="484"/>
      <c r="Y10" s="476" t="s">
        <v>14</v>
      </c>
    </row>
    <row r="11" spans="5:25" ht="24" customHeight="1">
      <c r="E11" s="476"/>
      <c r="F11" s="476"/>
      <c r="G11" s="476"/>
      <c r="H11" s="476"/>
      <c r="I11" s="476"/>
      <c r="J11" s="476"/>
      <c r="K11" s="476"/>
      <c r="L11" s="476"/>
      <c r="M11" s="473" t="s">
        <v>386</v>
      </c>
      <c r="N11" s="474"/>
      <c r="O11" s="475"/>
      <c r="P11" s="476" t="s">
        <v>153</v>
      </c>
      <c r="Q11" s="476"/>
      <c r="R11" s="478"/>
      <c r="S11" s="476"/>
      <c r="T11" s="476"/>
      <c r="U11" s="483"/>
      <c r="V11" s="484"/>
      <c r="W11" s="483"/>
      <c r="X11" s="484"/>
      <c r="Y11" s="476"/>
    </row>
    <row r="12" spans="5:25" ht="79.5" customHeight="1">
      <c r="E12" s="476"/>
      <c r="F12" s="476"/>
      <c r="G12" s="476"/>
      <c r="H12" s="476"/>
      <c r="I12" s="476"/>
      <c r="J12" s="476"/>
      <c r="K12" s="476"/>
      <c r="L12" s="476"/>
      <c r="M12" s="65" t="s">
        <v>17</v>
      </c>
      <c r="N12" s="372" t="s">
        <v>18</v>
      </c>
      <c r="O12" s="372" t="s">
        <v>19</v>
      </c>
      <c r="P12" s="476"/>
      <c r="Q12" s="476"/>
      <c r="R12" s="479"/>
      <c r="S12" s="476"/>
      <c r="T12" s="476"/>
      <c r="U12" s="65" t="s">
        <v>20</v>
      </c>
      <c r="V12" s="65" t="s">
        <v>21</v>
      </c>
      <c r="W12" s="65" t="s">
        <v>20</v>
      </c>
      <c r="X12" s="65" t="s">
        <v>21</v>
      </c>
      <c r="Y12" s="476"/>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9">
        <f>+IFERROR(IF(COUNT('Shareholding Pattern'!M26),('Shareholding Pattern'!M26),""),"")</f>
        <v>42.47</v>
      </c>
      <c r="M13" s="79">
        <f>+IFERROR(IF(COUNT('Shareholding Pattern'!N26),('Shareholding Pattern'!N26),""),"")</f>
        <v>4620244</v>
      </c>
      <c r="N13" s="142" t="str">
        <f>+IFERROR(IF(COUNT('Shareholding Pattern'!O26),('Shareholding Pattern'!O26),""),"")</f>
        <v/>
      </c>
      <c r="O13" s="142">
        <f>+IFERROR(IF(COUNT('Shareholding Pattern'!P26),('Shareholding Pattern'!P26),""),"")</f>
        <v>4620244</v>
      </c>
      <c r="P13" s="189">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9">
        <f>+IFERROR(IF(COUNT('Shareholding Pattern'!U26),('Shareholding Pattern'!U26),""),"")</f>
        <v>42.47</v>
      </c>
      <c r="U13" s="78" t="str">
        <f>+IFERROR(IF(COUNT('Shareholding Pattern'!V26),('Shareholding Pattern'!V26),""),"")</f>
        <v/>
      </c>
      <c r="V13" s="189" t="str">
        <f>+IFERROR(IF(COUNT('Shareholding Pattern'!W26),('Shareholding Pattern'!W26),""),"")</f>
        <v/>
      </c>
      <c r="W13" s="78" t="str">
        <f>+IFERROR(IF(COUNT('Shareholding Pattern'!X26),('Shareholding Pattern'!X26),""),"")</f>
        <v/>
      </c>
      <c r="X13" s="189"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2873</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9">
        <f>+IFERROR(IF(COUNT('Shareholding Pattern'!M50),('Shareholding Pattern'!M50),""),"")</f>
        <v>57.53</v>
      </c>
      <c r="M14" s="287">
        <f>+IFERROR(IF(COUNT('Shareholding Pattern'!N50),('Shareholding Pattern'!N50),""),"")</f>
        <v>6258504</v>
      </c>
      <c r="N14" s="142" t="str">
        <f>+IFERROR(IF(COUNT('Shareholding Pattern'!O50),('Shareholding Pattern'!O50),""),"")</f>
        <v/>
      </c>
      <c r="O14" s="142">
        <f>+IFERROR(IF(COUNT('Shareholding Pattern'!P50),('Shareholding Pattern'!P50),""),"")</f>
        <v>6258504</v>
      </c>
      <c r="P14" s="189">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9">
        <f>+IFERROR(IF(COUNT('Shareholding Pattern'!U50),('Shareholding Pattern'!U50),""),"")</f>
        <v>57.53</v>
      </c>
      <c r="U14" s="78" t="str">
        <f>+IFERROR(IF(COUNT('Shareholding Pattern'!V50),('Shareholding Pattern'!V50),""),"")</f>
        <v/>
      </c>
      <c r="V14" s="189" t="str">
        <f>+IFERROR(IF(COUNT('Shareholding Pattern'!W50),('Shareholding Pattern'!W50),""),"")</f>
        <v/>
      </c>
      <c r="W14" s="318"/>
      <c r="X14" s="319"/>
      <c r="Y14" s="78">
        <f>+IFERROR(IF(COUNT('Shareholding Pattern'!Z50),('Shareholding Pattern'!Z50),""),"")</f>
        <v>5194110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6"/>
      <c r="M15" s="78" t="str">
        <f>+IFERROR(IF(COUNT('Shareholding Pattern'!N56),('Shareholding Pattern'!N56),""),"")</f>
        <v/>
      </c>
      <c r="N15" s="142" t="str">
        <f>+IFERROR(IF(COUNT('Shareholding Pattern'!O56),('Shareholding Pattern'!O56),""),"")</f>
        <v/>
      </c>
      <c r="O15" s="142" t="str">
        <f>+IFERROR(IF(COUNT('Shareholding Pattern'!P56),('Shareholding Pattern'!P56),""),"")</f>
        <v/>
      </c>
      <c r="P15" s="189"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6"/>
      <c r="U15" s="78" t="str">
        <f>+IFERROR(IF(COUNT('Shareholding Pattern'!V56),('Shareholding Pattern'!V56),""),"")</f>
        <v/>
      </c>
      <c r="V15" s="189" t="str">
        <f>+IFERROR(IF(COUNT('Shareholding Pattern'!W56),('Shareholding Pattern'!W56),""),"")</f>
        <v/>
      </c>
      <c r="W15" s="320"/>
      <c r="X15" s="321"/>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7"/>
      <c r="M16" s="79" t="str">
        <f>+IFERROR(IF(COUNT('Shareholding Pattern'!N54),('Shareholding Pattern'!N54),""),"")</f>
        <v/>
      </c>
      <c r="N16" s="142" t="str">
        <f>+IFERROR(IF(COUNT('Shareholding Pattern'!O54),('Shareholding Pattern'!O54),""),"")</f>
        <v/>
      </c>
      <c r="O16" s="142" t="str">
        <f>+IFERROR(IF(COUNT('Shareholding Pattern'!P54),('Shareholding Pattern'!P54),""),"")</f>
        <v/>
      </c>
      <c r="P16" s="189"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7"/>
      <c r="U16" s="78" t="str">
        <f>+IFERROR(IF(COUNT('Shareholding Pattern'!V54),('Shareholding Pattern'!V54),""),"")</f>
        <v/>
      </c>
      <c r="V16" s="189" t="str">
        <f>+IFERROR(IF(COUNT('Shareholding Pattern'!W54),('Shareholding Pattern'!W54),""),"")</f>
        <v/>
      </c>
      <c r="W16" s="320"/>
      <c r="X16" s="321"/>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9" t="str">
        <f>+IFERROR(IF(COUNT('Shareholding Pattern'!M55),('Shareholding Pattern'!M55),""),"")</f>
        <v/>
      </c>
      <c r="M17" s="79" t="str">
        <f>+IFERROR(IF(COUNT('Shareholding Pattern'!N55),('Shareholding Pattern'!N55),""),"")</f>
        <v/>
      </c>
      <c r="N17" s="142" t="str">
        <f>+IFERROR(IF(COUNT('Shareholding Pattern'!O55),('Shareholding Pattern'!O55),""),"")</f>
        <v/>
      </c>
      <c r="O17" s="142" t="str">
        <f>+IFERROR(IF(COUNT('Shareholding Pattern'!P55),('Shareholding Pattern'!P55),""),"")</f>
        <v/>
      </c>
      <c r="P17" s="189"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9" t="str">
        <f>+IFERROR(IF(COUNT('Shareholding Pattern'!U55),('Shareholding Pattern'!U55),""),"")</f>
        <v/>
      </c>
      <c r="U17" s="78" t="str">
        <f>+IFERROR(IF(COUNT('Shareholding Pattern'!V55),('Shareholding Pattern'!V55),""),"")</f>
        <v/>
      </c>
      <c r="V17" s="189" t="str">
        <f>+IFERROR(IF(COUNT('Shareholding Pattern'!W55),('Shareholding Pattern'!W55),""),"")</f>
        <v/>
      </c>
      <c r="W17" s="322"/>
      <c r="X17" s="323"/>
      <c r="Y17" s="78" t="str">
        <f>+IFERROR(IF(COUNT('Shareholding Pattern'!Z55),('Shareholding Pattern'!Z55),""),"")</f>
        <v/>
      </c>
    </row>
    <row r="18" spans="5:25" ht="18.75">
      <c r="E18" s="57"/>
      <c r="F18" s="69" t="s">
        <v>19</v>
      </c>
      <c r="G18" s="80">
        <f>+IFERROR(IF(COUNT('Shareholding Pattern'!H58),('Shareholding Pattern'!H58),""),"")</f>
        <v>2876</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4">
        <f>+IFERROR(IF(COUNT('Shareholding Pattern'!M58),('Shareholding Pattern'!M58),""),"")</f>
        <v>100</v>
      </c>
      <c r="M18" s="286">
        <f>+IFERROR(IF(COUNT('Shareholding Pattern'!N58),('Shareholding Pattern'!N58),""),"")</f>
        <v>10878748</v>
      </c>
      <c r="N18" s="373" t="str">
        <f>+IFERROR(IF(COUNT('Shareholding Pattern'!O58),('Shareholding Pattern'!O58),""),"")</f>
        <v/>
      </c>
      <c r="O18" s="373">
        <f>+IFERROR(IF(COUNT('Shareholding Pattern'!P58),('Shareholding Pattern'!P58),""),"")</f>
        <v>10878748</v>
      </c>
      <c r="P18" s="286">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4">
        <f>+IFERROR(IF(COUNT('Shareholding Pattern'!U58),('Shareholding Pattern'!U58),""),"")</f>
        <v>100</v>
      </c>
      <c r="U18" s="80" t="str">
        <f>+IFERROR(IF(COUNT('Shareholding Pattern'!V58),('Shareholding Pattern'!V58),""),"")</f>
        <v/>
      </c>
      <c r="V18" s="286" t="str">
        <f>+IFERROR(IF(COUNT('Shareholding Pattern'!W58),('Shareholding Pattern'!W58),""),"")</f>
        <v/>
      </c>
      <c r="W18" s="80" t="str">
        <f>+IFERROR(IF(COUNT('Shareholding Pattern'!X58),('Shareholding Pattern'!X58),""),"")</f>
        <v/>
      </c>
      <c r="X18" s="286" t="str">
        <f>+IFERROR(IF(COUNT('Shareholding Pattern'!Y58),('Shareholding Pattern'!Y58),""),"")</f>
        <v/>
      </c>
      <c r="Y18" s="80">
        <f>+IFERROR(IF(COUNT('Shareholding Pattern'!Z58),('Shareholding Pattern'!Z58),""),"")</f>
        <v>9814354</v>
      </c>
    </row>
    <row r="19" spans="5:25"/>
  </sheetData>
  <sheetProtection algorithmName="SHA-512" hashValue="krUHyzuyEnvtrZNzjrurD/n+EpGc37G5ip5KHo9LKaSwUPYnR0O+yrXV93Mdg6UWKoxypxtftalorwy5Hg6Ucw==" saltValue="SFhB6aBlifKaPk8ExAvEcA==" spinCount="100000" sheet="1" objects="1" scenarios="1"/>
  <mergeCells count="20">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2"/>
  <sheetViews>
    <sheetView topLeftCell="A125" workbookViewId="0">
      <selection activeCell="B128" sqref="B128"/>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2" t="s">
        <v>513</v>
      </c>
      <c r="B1" s="332" t="s">
        <v>251</v>
      </c>
      <c r="C1" s="332" t="s">
        <v>514</v>
      </c>
      <c r="D1" s="332" t="s">
        <v>252</v>
      </c>
      <c r="E1" s="332" t="s">
        <v>610</v>
      </c>
    </row>
    <row r="2" spans="1:5" ht="18.75">
      <c r="A2" s="342" t="s">
        <v>515</v>
      </c>
      <c r="B2" s="342"/>
      <c r="C2" s="342"/>
      <c r="D2" s="342"/>
      <c r="E2" s="342"/>
    </row>
    <row r="3" spans="1:5">
      <c r="A3" t="s">
        <v>255</v>
      </c>
      <c r="B3" t="s">
        <v>124</v>
      </c>
      <c r="C3" t="s">
        <v>256</v>
      </c>
      <c r="D3" t="s">
        <v>254</v>
      </c>
      <c r="E3" t="s">
        <v>616</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617</v>
      </c>
    </row>
    <row r="8" spans="1:5">
      <c r="A8" t="s">
        <v>605</v>
      </c>
      <c r="B8" t="s">
        <v>500</v>
      </c>
      <c r="C8" t="s">
        <v>267</v>
      </c>
      <c r="D8" t="s">
        <v>263</v>
      </c>
      <c r="E8" t="s">
        <v>618</v>
      </c>
    </row>
    <row r="9" spans="1:5">
      <c r="A9" t="s">
        <v>258</v>
      </c>
      <c r="B9" t="s">
        <v>109</v>
      </c>
      <c r="C9" t="s">
        <v>419</v>
      </c>
      <c r="D9" t="s">
        <v>254</v>
      </c>
    </row>
    <row r="10" spans="1:5">
      <c r="A10" t="s">
        <v>259</v>
      </c>
      <c r="B10" t="s">
        <v>260</v>
      </c>
      <c r="C10" t="s">
        <v>417</v>
      </c>
      <c r="D10" t="s">
        <v>254</v>
      </c>
      <c r="E10" t="s">
        <v>619</v>
      </c>
    </row>
    <row r="11" spans="1:5">
      <c r="A11" t="s">
        <v>261</v>
      </c>
      <c r="B11" t="s">
        <v>501</v>
      </c>
      <c r="C11" t="s">
        <v>262</v>
      </c>
      <c r="D11" t="s">
        <v>263</v>
      </c>
      <c r="E11" t="s">
        <v>620</v>
      </c>
    </row>
    <row r="12" spans="1:5">
      <c r="A12" t="s">
        <v>606</v>
      </c>
      <c r="B12" t="s">
        <v>606</v>
      </c>
      <c r="C12" t="s">
        <v>262</v>
      </c>
      <c r="D12" t="s">
        <v>263</v>
      </c>
      <c r="E12" t="s">
        <v>621</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2" t="s">
        <v>490</v>
      </c>
      <c r="B16" s="342"/>
      <c r="C16" s="342"/>
      <c r="D16" s="342"/>
      <c r="E16" s="342"/>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2" t="s">
        <v>492</v>
      </c>
      <c r="B45" s="342"/>
      <c r="C45" s="342"/>
      <c r="D45" s="342"/>
      <c r="E45" s="342"/>
    </row>
    <row r="46" spans="1:5">
      <c r="A46" s="345" t="s">
        <v>301</v>
      </c>
      <c r="B46" t="s">
        <v>184</v>
      </c>
      <c r="C46" t="s">
        <v>274</v>
      </c>
      <c r="D46" t="s">
        <v>254</v>
      </c>
    </row>
    <row r="47" spans="1:5">
      <c r="A47" s="345" t="s">
        <v>302</v>
      </c>
      <c r="B47" t="s">
        <v>185</v>
      </c>
      <c r="C47" t="s">
        <v>274</v>
      </c>
      <c r="D47" t="s">
        <v>254</v>
      </c>
    </row>
    <row r="48" spans="1:5">
      <c r="A48" s="345" t="s">
        <v>303</v>
      </c>
      <c r="B48" t="s">
        <v>186</v>
      </c>
      <c r="C48" t="s">
        <v>274</v>
      </c>
      <c r="D48" t="s">
        <v>254</v>
      </c>
    </row>
    <row r="49" spans="1:4">
      <c r="A49" s="345" t="s">
        <v>304</v>
      </c>
      <c r="B49" t="s">
        <v>187</v>
      </c>
      <c r="C49" t="s">
        <v>274</v>
      </c>
      <c r="D49" t="s">
        <v>254</v>
      </c>
    </row>
    <row r="50" spans="1:4">
      <c r="A50" s="348" t="s">
        <v>300</v>
      </c>
      <c r="B50" s="349" t="s">
        <v>188</v>
      </c>
      <c r="C50" s="349" t="s">
        <v>274</v>
      </c>
      <c r="D50" s="349" t="s">
        <v>254</v>
      </c>
    </row>
    <row r="51" spans="1:4">
      <c r="A51" s="345" t="s">
        <v>306</v>
      </c>
      <c r="B51" t="s">
        <v>189</v>
      </c>
      <c r="C51" t="s">
        <v>274</v>
      </c>
      <c r="D51" t="s">
        <v>254</v>
      </c>
    </row>
    <row r="52" spans="1:4">
      <c r="A52" s="345" t="s">
        <v>613</v>
      </c>
      <c r="B52" t="s">
        <v>190</v>
      </c>
      <c r="C52" t="s">
        <v>274</v>
      </c>
      <c r="D52" t="s">
        <v>254</v>
      </c>
    </row>
    <row r="53" spans="1:4">
      <c r="A53" s="345" t="s">
        <v>614</v>
      </c>
      <c r="B53" t="s">
        <v>192</v>
      </c>
      <c r="C53" t="s">
        <v>274</v>
      </c>
      <c r="D53" t="s">
        <v>254</v>
      </c>
    </row>
    <row r="54" spans="1:4">
      <c r="A54" s="345" t="s">
        <v>615</v>
      </c>
      <c r="B54" t="s">
        <v>191</v>
      </c>
      <c r="C54" t="s">
        <v>274</v>
      </c>
      <c r="D54" t="s">
        <v>254</v>
      </c>
    </row>
    <row r="55" spans="1:4">
      <c r="A55" s="345" t="s">
        <v>307</v>
      </c>
      <c r="B55" t="s">
        <v>193</v>
      </c>
      <c r="C55" t="s">
        <v>274</v>
      </c>
      <c r="D55" t="s">
        <v>254</v>
      </c>
    </row>
    <row r="56" spans="1:4">
      <c r="A56" s="348" t="s">
        <v>305</v>
      </c>
      <c r="B56" s="349" t="s">
        <v>194</v>
      </c>
      <c r="C56" s="349" t="s">
        <v>274</v>
      </c>
      <c r="D56" s="349" t="s">
        <v>254</v>
      </c>
    </row>
    <row r="57" spans="1:4">
      <c r="A57" s="348" t="s">
        <v>608</v>
      </c>
      <c r="B57" s="349" t="s">
        <v>195</v>
      </c>
      <c r="C57" s="349" t="s">
        <v>274</v>
      </c>
      <c r="D57" s="349" t="s">
        <v>254</v>
      </c>
    </row>
    <row r="58" spans="1:4">
      <c r="A58" s="344" t="s">
        <v>309</v>
      </c>
      <c r="B58" t="s">
        <v>310</v>
      </c>
      <c r="C58" t="s">
        <v>274</v>
      </c>
      <c r="D58" t="s">
        <v>254</v>
      </c>
    </row>
    <row r="59" spans="1:4">
      <c r="A59" s="344" t="s">
        <v>311</v>
      </c>
      <c r="B59" t="s">
        <v>196</v>
      </c>
      <c r="C59" t="s">
        <v>274</v>
      </c>
      <c r="D59" t="s">
        <v>254</v>
      </c>
    </row>
    <row r="60" spans="1:4">
      <c r="A60" s="344" t="s">
        <v>312</v>
      </c>
      <c r="B60" t="s">
        <v>197</v>
      </c>
      <c r="C60" t="s">
        <v>274</v>
      </c>
      <c r="D60" t="s">
        <v>254</v>
      </c>
    </row>
    <row r="61" spans="1:4">
      <c r="A61" s="344" t="s">
        <v>313</v>
      </c>
      <c r="B61" t="s">
        <v>198</v>
      </c>
      <c r="C61" t="s">
        <v>274</v>
      </c>
      <c r="D61" t="s">
        <v>254</v>
      </c>
    </row>
    <row r="62" spans="1:4">
      <c r="A62" s="344" t="s">
        <v>314</v>
      </c>
      <c r="B62" t="s">
        <v>199</v>
      </c>
      <c r="C62" t="s">
        <v>274</v>
      </c>
      <c r="D62" t="s">
        <v>254</v>
      </c>
    </row>
    <row r="63" spans="1:4">
      <c r="A63" s="344" t="s">
        <v>315</v>
      </c>
      <c r="B63" t="s">
        <v>200</v>
      </c>
      <c r="C63" t="s">
        <v>274</v>
      </c>
      <c r="D63" t="s">
        <v>254</v>
      </c>
    </row>
    <row r="64" spans="1:4">
      <c r="A64" s="344" t="s">
        <v>316</v>
      </c>
      <c r="B64" t="s">
        <v>201</v>
      </c>
      <c r="C64" t="s">
        <v>274</v>
      </c>
      <c r="D64" t="s">
        <v>254</v>
      </c>
    </row>
    <row r="65" spans="1:4">
      <c r="A65" s="344" t="s">
        <v>317</v>
      </c>
      <c r="B65" t="s">
        <v>202</v>
      </c>
      <c r="C65" t="s">
        <v>274</v>
      </c>
      <c r="D65" t="s">
        <v>254</v>
      </c>
    </row>
    <row r="66" spans="1:4">
      <c r="A66" s="350" t="s">
        <v>318</v>
      </c>
      <c r="B66" s="349" t="s">
        <v>203</v>
      </c>
      <c r="C66" s="349" t="s">
        <v>274</v>
      </c>
      <c r="D66" s="349" t="s">
        <v>254</v>
      </c>
    </row>
    <row r="67" spans="1:4">
      <c r="A67" s="344" t="s">
        <v>308</v>
      </c>
      <c r="B67" t="s">
        <v>204</v>
      </c>
      <c r="C67" t="s">
        <v>274</v>
      </c>
      <c r="D67" t="s">
        <v>254</v>
      </c>
    </row>
    <row r="68" spans="1:4">
      <c r="A68" s="344" t="s">
        <v>319</v>
      </c>
      <c r="B68" t="s">
        <v>205</v>
      </c>
      <c r="C68" t="s">
        <v>274</v>
      </c>
      <c r="D68" t="s">
        <v>254</v>
      </c>
    </row>
    <row r="69" spans="1:4">
      <c r="A69" s="344" t="s">
        <v>430</v>
      </c>
      <c r="B69" t="s">
        <v>431</v>
      </c>
      <c r="C69" t="s">
        <v>274</v>
      </c>
      <c r="D69" t="s">
        <v>254</v>
      </c>
    </row>
    <row r="70" spans="1:4">
      <c r="A70" s="346" t="s">
        <v>321</v>
      </c>
      <c r="B70" t="s">
        <v>206</v>
      </c>
      <c r="C70" t="s">
        <v>274</v>
      </c>
      <c r="D70" t="s">
        <v>254</v>
      </c>
    </row>
    <row r="71" spans="1:4">
      <c r="A71" s="346" t="s">
        <v>322</v>
      </c>
      <c r="B71" t="s">
        <v>207</v>
      </c>
      <c r="C71" t="s">
        <v>274</v>
      </c>
      <c r="D71" t="s">
        <v>254</v>
      </c>
    </row>
    <row r="72" spans="1:4">
      <c r="A72" s="346" t="s">
        <v>323</v>
      </c>
      <c r="B72" t="s">
        <v>208</v>
      </c>
      <c r="C72" t="s">
        <v>274</v>
      </c>
      <c r="D72" t="s">
        <v>254</v>
      </c>
    </row>
    <row r="73" spans="1:4">
      <c r="A73" s="346" t="s">
        <v>324</v>
      </c>
      <c r="B73" t="s">
        <v>209</v>
      </c>
      <c r="C73" t="s">
        <v>274</v>
      </c>
      <c r="D73" t="s">
        <v>254</v>
      </c>
    </row>
    <row r="74" spans="1:4">
      <c r="A74" s="346" t="s">
        <v>325</v>
      </c>
      <c r="B74" t="s">
        <v>210</v>
      </c>
      <c r="C74" t="s">
        <v>274</v>
      </c>
      <c r="D74" t="s">
        <v>254</v>
      </c>
    </row>
    <row r="75" spans="1:4">
      <c r="A75" s="351" t="s">
        <v>326</v>
      </c>
      <c r="B75" s="349" t="s">
        <v>211</v>
      </c>
      <c r="C75" s="349" t="s">
        <v>274</v>
      </c>
      <c r="D75" s="349" t="s">
        <v>254</v>
      </c>
    </row>
    <row r="76" spans="1:4">
      <c r="A76" s="351" t="s">
        <v>320</v>
      </c>
      <c r="B76" s="349" t="s">
        <v>212</v>
      </c>
      <c r="C76" s="349" t="s">
        <v>274</v>
      </c>
      <c r="D76" s="349" t="s">
        <v>254</v>
      </c>
    </row>
    <row r="77" spans="1:4">
      <c r="A77" s="351" t="s">
        <v>275</v>
      </c>
      <c r="B77" s="349" t="s">
        <v>213</v>
      </c>
      <c r="C77" s="349" t="s">
        <v>274</v>
      </c>
      <c r="D77" s="349" t="s">
        <v>254</v>
      </c>
    </row>
    <row r="78" spans="1:4">
      <c r="A78" s="347" t="s">
        <v>276</v>
      </c>
      <c r="B78" t="s">
        <v>214</v>
      </c>
      <c r="C78" t="s">
        <v>274</v>
      </c>
      <c r="D78" t="s">
        <v>254</v>
      </c>
    </row>
    <row r="79" spans="1:4">
      <c r="A79" s="347" t="s">
        <v>277</v>
      </c>
      <c r="B79" t="s">
        <v>215</v>
      </c>
      <c r="C79" t="s">
        <v>274</v>
      </c>
      <c r="D79" t="s">
        <v>254</v>
      </c>
    </row>
    <row r="80" spans="1:4">
      <c r="A80" s="352" t="s">
        <v>327</v>
      </c>
      <c r="B80" s="349" t="s">
        <v>216</v>
      </c>
      <c r="C80" s="349" t="s">
        <v>274</v>
      </c>
      <c r="D80" s="349" t="s">
        <v>254</v>
      </c>
    </row>
    <row r="81" spans="1:5">
      <c r="A81" s="348" t="s">
        <v>609</v>
      </c>
      <c r="B81" s="349" t="s">
        <v>217</v>
      </c>
      <c r="C81" s="349" t="s">
        <v>274</v>
      </c>
      <c r="D81" s="349"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622</v>
      </c>
    </row>
    <row r="89" spans="1:5">
      <c r="A89" t="s">
        <v>286</v>
      </c>
      <c r="B89" t="s">
        <v>170</v>
      </c>
      <c r="C89" t="s">
        <v>287</v>
      </c>
      <c r="D89" t="s">
        <v>263</v>
      </c>
      <c r="E89" t="s">
        <v>623</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624</v>
      </c>
    </row>
    <row r="98" spans="1:5">
      <c r="A98" t="s">
        <v>296</v>
      </c>
      <c r="B98" t="s">
        <v>179</v>
      </c>
      <c r="C98" t="s">
        <v>285</v>
      </c>
      <c r="D98" t="s">
        <v>263</v>
      </c>
      <c r="E98" t="s">
        <v>179</v>
      </c>
    </row>
    <row r="99" spans="1:5">
      <c r="A99" t="s">
        <v>297</v>
      </c>
      <c r="B99" t="s">
        <v>180</v>
      </c>
      <c r="C99" t="s">
        <v>280</v>
      </c>
      <c r="D99" t="s">
        <v>263</v>
      </c>
      <c r="E99" t="s">
        <v>624</v>
      </c>
    </row>
    <row r="100" spans="1:5">
      <c r="A100" t="s">
        <v>298</v>
      </c>
      <c r="B100" t="s">
        <v>181</v>
      </c>
      <c r="C100" t="s">
        <v>285</v>
      </c>
      <c r="D100" t="s">
        <v>263</v>
      </c>
      <c r="E100" t="s">
        <v>181</v>
      </c>
    </row>
    <row r="101" spans="1:5">
      <c r="A101" t="s">
        <v>299</v>
      </c>
      <c r="B101" t="s">
        <v>182</v>
      </c>
      <c r="C101" t="s">
        <v>280</v>
      </c>
      <c r="D101" t="s">
        <v>263</v>
      </c>
      <c r="E101" t="s">
        <v>624</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2" t="s">
        <v>511</v>
      </c>
      <c r="B106" s="342"/>
      <c r="C106" s="342"/>
      <c r="D106" s="342"/>
      <c r="E106" s="342"/>
    </row>
    <row r="107" spans="1:5">
      <c r="A107" t="s">
        <v>329</v>
      </c>
      <c r="B107" t="s">
        <v>249</v>
      </c>
      <c r="C107" t="s">
        <v>253</v>
      </c>
      <c r="D107" t="s">
        <v>254</v>
      </c>
    </row>
    <row r="108" spans="1:5">
      <c r="A108" t="s">
        <v>421</v>
      </c>
      <c r="B108" t="s">
        <v>420</v>
      </c>
      <c r="C108" t="s">
        <v>422</v>
      </c>
      <c r="D108" t="s">
        <v>254</v>
      </c>
      <c r="E108" t="s">
        <v>626</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622</v>
      </c>
    </row>
    <row r="114" spans="1:5">
      <c r="A114" t="s">
        <v>286</v>
      </c>
      <c r="B114" t="s">
        <v>170</v>
      </c>
      <c r="C114" t="s">
        <v>287</v>
      </c>
      <c r="D114" t="s">
        <v>263</v>
      </c>
      <c r="E114" t="s">
        <v>623</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624</v>
      </c>
    </row>
    <row r="123" spans="1:5">
      <c r="A123" t="s">
        <v>296</v>
      </c>
      <c r="B123" t="s">
        <v>179</v>
      </c>
      <c r="C123" t="s">
        <v>285</v>
      </c>
      <c r="D123" t="s">
        <v>263</v>
      </c>
      <c r="E123" t="s">
        <v>179</v>
      </c>
    </row>
    <row r="124" spans="1:5">
      <c r="A124" t="s">
        <v>297</v>
      </c>
      <c r="B124" t="s">
        <v>180</v>
      </c>
      <c r="C124" t="s">
        <v>280</v>
      </c>
      <c r="D124" t="s">
        <v>263</v>
      </c>
      <c r="E124" t="s">
        <v>624</v>
      </c>
    </row>
    <row r="125" spans="1:5">
      <c r="A125" t="s">
        <v>298</v>
      </c>
      <c r="B125" t="s">
        <v>181</v>
      </c>
      <c r="C125" t="s">
        <v>285</v>
      </c>
      <c r="D125" t="s">
        <v>263</v>
      </c>
      <c r="E125" t="s">
        <v>181</v>
      </c>
    </row>
    <row r="126" spans="1:5">
      <c r="A126" t="s">
        <v>299</v>
      </c>
      <c r="B126" t="s">
        <v>182</v>
      </c>
      <c r="C126" t="s">
        <v>280</v>
      </c>
      <c r="D126" t="s">
        <v>263</v>
      </c>
      <c r="E126" t="s">
        <v>625</v>
      </c>
    </row>
    <row r="127" spans="1:5">
      <c r="A127" t="s">
        <v>582</v>
      </c>
      <c r="B127" t="s">
        <v>499</v>
      </c>
      <c r="C127" t="s">
        <v>453</v>
      </c>
      <c r="D127" t="s">
        <v>263</v>
      </c>
      <c r="E127" s="7" t="s">
        <v>705</v>
      </c>
    </row>
    <row r="128" spans="1:5">
      <c r="A128" t="s">
        <v>581</v>
      </c>
      <c r="B128" t="s">
        <v>517</v>
      </c>
      <c r="C128" t="s">
        <v>600</v>
      </c>
      <c r="D128" t="s">
        <v>254</v>
      </c>
      <c r="E128" t="s">
        <v>709</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2" t="s">
        <v>512</v>
      </c>
      <c r="B133" s="342"/>
      <c r="C133" s="342"/>
      <c r="D133" s="342"/>
      <c r="E133" s="342"/>
    </row>
    <row r="134" spans="1:5">
      <c r="A134" t="s">
        <v>329</v>
      </c>
      <c r="B134" t="s">
        <v>249</v>
      </c>
      <c r="C134" t="s">
        <v>253</v>
      </c>
      <c r="D134" t="s">
        <v>254</v>
      </c>
    </row>
    <row r="135" spans="1:5">
      <c r="A135" t="s">
        <v>421</v>
      </c>
      <c r="B135" t="s">
        <v>420</v>
      </c>
      <c r="C135" t="s">
        <v>422</v>
      </c>
      <c r="D135" t="s">
        <v>254</v>
      </c>
      <c r="E135" t="s">
        <v>626</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622</v>
      </c>
    </row>
    <row r="141" spans="1:5">
      <c r="A141" t="s">
        <v>286</v>
      </c>
      <c r="B141" t="s">
        <v>170</v>
      </c>
      <c r="C141" t="s">
        <v>287</v>
      </c>
      <c r="D141" t="s">
        <v>263</v>
      </c>
      <c r="E141" t="s">
        <v>623</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624</v>
      </c>
    </row>
    <row r="150" spans="1:5">
      <c r="A150" t="s">
        <v>296</v>
      </c>
      <c r="B150" t="s">
        <v>179</v>
      </c>
      <c r="C150" t="s">
        <v>285</v>
      </c>
      <c r="D150" t="s">
        <v>263</v>
      </c>
      <c r="E150" t="s">
        <v>179</v>
      </c>
    </row>
    <row r="151" spans="1:5">
      <c r="A151" t="s">
        <v>299</v>
      </c>
      <c r="B151" t="s">
        <v>182</v>
      </c>
      <c r="C151" t="s">
        <v>280</v>
      </c>
      <c r="D151" t="s">
        <v>263</v>
      </c>
      <c r="E151" t="s">
        <v>625</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706</v>
      </c>
    </row>
    <row r="157" spans="1:5" ht="18.75">
      <c r="A157" s="342" t="s">
        <v>518</v>
      </c>
      <c r="B157" s="342"/>
      <c r="C157" s="342"/>
      <c r="D157" s="342"/>
      <c r="E157" s="342"/>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626</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622</v>
      </c>
    </row>
    <row r="168" spans="1:5">
      <c r="A168" t="s">
        <v>286</v>
      </c>
      <c r="B168" t="s">
        <v>170</v>
      </c>
      <c r="C168" t="s">
        <v>287</v>
      </c>
      <c r="D168" t="s">
        <v>263</v>
      </c>
      <c r="E168" t="s">
        <v>623</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624</v>
      </c>
    </row>
    <row r="177" spans="1:5">
      <c r="A177" t="s">
        <v>296</v>
      </c>
      <c r="B177" t="s">
        <v>179</v>
      </c>
      <c r="C177" t="s">
        <v>285</v>
      </c>
      <c r="D177" t="s">
        <v>263</v>
      </c>
      <c r="E177" t="s">
        <v>179</v>
      </c>
    </row>
    <row r="178" spans="1:5">
      <c r="A178" t="s">
        <v>299</v>
      </c>
      <c r="B178" t="s">
        <v>182</v>
      </c>
      <c r="C178" t="s">
        <v>280</v>
      </c>
      <c r="D178" t="s">
        <v>263</v>
      </c>
      <c r="E178" t="s">
        <v>625</v>
      </c>
    </row>
    <row r="179" spans="1:5">
      <c r="A179" t="s">
        <v>582</v>
      </c>
      <c r="B179" t="s">
        <v>499</v>
      </c>
      <c r="C179" t="s">
        <v>453</v>
      </c>
      <c r="D179" t="s">
        <v>263</v>
      </c>
      <c r="E179" s="7" t="s">
        <v>706</v>
      </c>
    </row>
    <row r="180" spans="1:5" ht="18.75">
      <c r="A180" s="342" t="s">
        <v>590</v>
      </c>
      <c r="B180" s="342"/>
      <c r="C180" s="342"/>
      <c r="D180" s="342"/>
      <c r="E180" s="342"/>
    </row>
    <row r="181" spans="1:5">
      <c r="A181" t="s">
        <v>278</v>
      </c>
      <c r="B181" t="s">
        <v>144</v>
      </c>
      <c r="C181" t="s">
        <v>287</v>
      </c>
      <c r="D181" t="s">
        <v>263</v>
      </c>
    </row>
    <row r="182" spans="1:5">
      <c r="A182" t="s">
        <v>591</v>
      </c>
      <c r="B182" t="s">
        <v>145</v>
      </c>
      <c r="C182" t="s">
        <v>280</v>
      </c>
      <c r="D182" t="s">
        <v>263</v>
      </c>
      <c r="E182" t="s">
        <v>635</v>
      </c>
    </row>
    <row r="183" spans="1:5">
      <c r="A183" t="s">
        <v>592</v>
      </c>
      <c r="B183" t="s">
        <v>149</v>
      </c>
      <c r="C183" t="s">
        <v>287</v>
      </c>
      <c r="D183" t="s">
        <v>263</v>
      </c>
    </row>
    <row r="184" spans="1:5">
      <c r="A184" t="s">
        <v>593</v>
      </c>
      <c r="B184" t="s">
        <v>385</v>
      </c>
      <c r="C184" t="s">
        <v>453</v>
      </c>
      <c r="D184" t="s">
        <v>263</v>
      </c>
    </row>
    <row r="185" spans="1:5" ht="18.75">
      <c r="A185" s="342" t="s">
        <v>594</v>
      </c>
      <c r="B185" s="342"/>
      <c r="C185" s="342"/>
      <c r="D185" s="342"/>
      <c r="E185" s="342"/>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636</v>
      </c>
    </row>
    <row r="189" spans="1:5">
      <c r="A189" t="s">
        <v>596</v>
      </c>
      <c r="B189" t="s">
        <v>148</v>
      </c>
      <c r="C189" t="s">
        <v>285</v>
      </c>
      <c r="D189" t="s">
        <v>263</v>
      </c>
    </row>
    <row r="190" spans="1:5" ht="18.75">
      <c r="A190" s="342" t="s">
        <v>597</v>
      </c>
      <c r="B190" s="342"/>
      <c r="C190" s="342"/>
      <c r="D190" s="342"/>
      <c r="E190" s="342"/>
    </row>
    <row r="191" spans="1:5">
      <c r="A191" t="s">
        <v>278</v>
      </c>
      <c r="B191" t="s">
        <v>144</v>
      </c>
      <c r="C191" t="s">
        <v>287</v>
      </c>
      <c r="D191" t="s">
        <v>263</v>
      </c>
    </row>
    <row r="192" spans="1:5">
      <c r="A192" t="s">
        <v>591</v>
      </c>
      <c r="B192" t="s">
        <v>145</v>
      </c>
      <c r="C192" t="s">
        <v>280</v>
      </c>
      <c r="D192" t="s">
        <v>263</v>
      </c>
      <c r="E192" t="s">
        <v>635</v>
      </c>
    </row>
    <row r="193" spans="1:5">
      <c r="A193" t="s">
        <v>592</v>
      </c>
      <c r="B193" t="s">
        <v>383</v>
      </c>
      <c r="C193" t="s">
        <v>287</v>
      </c>
      <c r="D193" t="s">
        <v>263</v>
      </c>
    </row>
    <row r="194" spans="1:5">
      <c r="A194" t="s">
        <v>598</v>
      </c>
      <c r="B194" t="s">
        <v>384</v>
      </c>
      <c r="C194" t="s">
        <v>453</v>
      </c>
      <c r="D194" t="s">
        <v>263</v>
      </c>
    </row>
    <row r="195" spans="1:5" ht="18.75">
      <c r="A195" s="342" t="s">
        <v>672</v>
      </c>
      <c r="B195" s="342"/>
      <c r="C195" s="342"/>
      <c r="D195" s="342"/>
      <c r="E195" s="342"/>
    </row>
    <row r="196" spans="1:5">
      <c r="A196" t="s">
        <v>692</v>
      </c>
      <c r="B196" t="s">
        <v>677</v>
      </c>
      <c r="C196" t="s">
        <v>253</v>
      </c>
      <c r="D196" t="s">
        <v>254</v>
      </c>
    </row>
    <row r="197" spans="1:5">
      <c r="A197" t="s">
        <v>693</v>
      </c>
      <c r="B197" t="s">
        <v>678</v>
      </c>
      <c r="C197" t="s">
        <v>422</v>
      </c>
      <c r="D197" t="s">
        <v>254</v>
      </c>
      <c r="E197" t="s">
        <v>626</v>
      </c>
    </row>
    <row r="198" spans="1:5">
      <c r="A198" t="s">
        <v>694</v>
      </c>
      <c r="B198" t="s">
        <v>679</v>
      </c>
      <c r="C198" t="s">
        <v>253</v>
      </c>
      <c r="D198" t="s">
        <v>254</v>
      </c>
    </row>
    <row r="199" spans="1:5">
      <c r="A199" t="s">
        <v>695</v>
      </c>
      <c r="B199" t="s">
        <v>680</v>
      </c>
      <c r="C199" t="s">
        <v>253</v>
      </c>
      <c r="D199" t="s">
        <v>254</v>
      </c>
    </row>
    <row r="200" spans="1:5">
      <c r="A200" t="s">
        <v>696</v>
      </c>
      <c r="B200" t="s">
        <v>681</v>
      </c>
      <c r="C200" t="s">
        <v>253</v>
      </c>
      <c r="D200" t="s">
        <v>254</v>
      </c>
    </row>
    <row r="201" spans="1:5">
      <c r="A201" t="s">
        <v>674</v>
      </c>
      <c r="B201" t="s">
        <v>682</v>
      </c>
      <c r="C201" t="s">
        <v>253</v>
      </c>
      <c r="D201" t="s">
        <v>254</v>
      </c>
    </row>
    <row r="202" spans="1:5">
      <c r="A202" t="s">
        <v>675</v>
      </c>
      <c r="B202" t="s">
        <v>683</v>
      </c>
      <c r="C202" t="s">
        <v>422</v>
      </c>
      <c r="D202" t="s">
        <v>254</v>
      </c>
      <c r="E202" t="s">
        <v>626</v>
      </c>
    </row>
    <row r="203" spans="1:5">
      <c r="A203" t="s">
        <v>697</v>
      </c>
      <c r="B203" t="s">
        <v>684</v>
      </c>
      <c r="C203" t="s">
        <v>253</v>
      </c>
      <c r="D203" t="s">
        <v>254</v>
      </c>
    </row>
    <row r="204" spans="1:5">
      <c r="A204" t="s">
        <v>676</v>
      </c>
      <c r="B204" t="s">
        <v>685</v>
      </c>
      <c r="C204" t="s">
        <v>253</v>
      </c>
      <c r="D204" t="s">
        <v>254</v>
      </c>
    </row>
    <row r="205" spans="1:5">
      <c r="A205" t="s">
        <v>698</v>
      </c>
      <c r="B205" t="s">
        <v>686</v>
      </c>
      <c r="C205" t="s">
        <v>253</v>
      </c>
      <c r="D205" t="s">
        <v>254</v>
      </c>
    </row>
    <row r="206" spans="1:5">
      <c r="A206" t="s">
        <v>699</v>
      </c>
      <c r="B206" t="s">
        <v>657</v>
      </c>
      <c r="C206" t="s">
        <v>285</v>
      </c>
      <c r="D206" t="s">
        <v>263</v>
      </c>
    </row>
    <row r="207" spans="1:5">
      <c r="A207" t="s">
        <v>700</v>
      </c>
      <c r="B207" s="63" t="s">
        <v>691</v>
      </c>
      <c r="C207" t="s">
        <v>285</v>
      </c>
      <c r="D207" t="s">
        <v>263</v>
      </c>
    </row>
    <row r="208" spans="1:5">
      <c r="A208" t="s">
        <v>701</v>
      </c>
      <c r="B208" t="s">
        <v>689</v>
      </c>
      <c r="C208" t="s">
        <v>285</v>
      </c>
      <c r="D208" t="s">
        <v>263</v>
      </c>
    </row>
    <row r="209" spans="1:4">
      <c r="A209" t="s">
        <v>702</v>
      </c>
      <c r="B209" t="s">
        <v>659</v>
      </c>
      <c r="C209" t="s">
        <v>267</v>
      </c>
      <c r="D209" t="s">
        <v>263</v>
      </c>
    </row>
    <row r="210" spans="1:4">
      <c r="A210" t="s">
        <v>703</v>
      </c>
      <c r="B210" t="s">
        <v>690</v>
      </c>
      <c r="C210" t="s">
        <v>267</v>
      </c>
      <c r="D210" t="s">
        <v>263</v>
      </c>
    </row>
    <row r="211" spans="1:4">
      <c r="A211" t="s">
        <v>704</v>
      </c>
      <c r="B211" t="s">
        <v>687</v>
      </c>
      <c r="C211" t="s">
        <v>262</v>
      </c>
      <c r="D211" t="s">
        <v>263</v>
      </c>
    </row>
    <row r="212" spans="1:4">
      <c r="A212" t="s">
        <v>688</v>
      </c>
      <c r="B212" t="s">
        <v>661</v>
      </c>
      <c r="C212" t="s">
        <v>267</v>
      </c>
      <c r="D212"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opLeftCell="D7" zoomScale="90" zoomScaleNormal="90" workbookViewId="0">
      <pane xSplit="2" ySplit="6" topLeftCell="F13" activePane="bottomRight" state="frozen"/>
      <selection activeCell="D7" sqref="D7"/>
      <selection pane="topRight" activeCell="F7" sqref="F7"/>
      <selection pane="bottomLeft" activeCell="D13" sqref="D13"/>
      <selection pane="bottomRight" activeCell="N48" sqref="N48"/>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4" customWidth="1"/>
    <col min="9" max="10" width="16.7109375" style="144" customWidth="1"/>
    <col min="11" max="12" width="16.7109375" customWidth="1"/>
    <col min="13" max="13" width="16.7109375" style="123" customWidth="1"/>
    <col min="14" max="14" width="19.28515625" style="67" customWidth="1"/>
    <col min="15" max="15" width="18.7109375" style="67" customWidth="1"/>
    <col min="16" max="16" width="16.7109375" style="144" customWidth="1"/>
    <col min="17" max="17" width="16.7109375" style="123" customWidth="1"/>
    <col min="18" max="19" width="16.7109375" style="144" customWidth="1"/>
    <col min="20" max="20" width="18" style="144" customWidth="1"/>
    <col min="21" max="21" width="20.140625" style="67" customWidth="1"/>
    <col min="22" max="22" width="16.7109375" style="67" customWidth="1"/>
    <col min="23" max="23" width="12.28515625" style="67" customWidth="1"/>
    <col min="24" max="24" width="16.7109375" style="144" customWidth="1"/>
    <col min="25" max="25" width="15.42578125" style="67" customWidth="1"/>
    <col min="26" max="26" width="18.42578125" style="144" customWidth="1"/>
    <col min="27" max="27" width="2.7109375" customWidth="1"/>
    <col min="28" max="16382" width="5.5703125" hidden="1"/>
    <col min="16383" max="16383" width="2.85546875" hidden="1"/>
    <col min="16384" max="16384" width="5.5703125" hidden="1"/>
  </cols>
  <sheetData>
    <row r="1" spans="5:58" hidden="1"/>
    <row r="2" spans="5:58" hidden="1">
      <c r="H2" s="144" t="s">
        <v>144</v>
      </c>
      <c r="I2" s="144" t="s">
        <v>165</v>
      </c>
      <c r="J2" s="144" t="s">
        <v>166</v>
      </c>
      <c r="K2" t="s">
        <v>167</v>
      </c>
      <c r="L2" t="s">
        <v>168</v>
      </c>
      <c r="M2" s="123" t="s">
        <v>169</v>
      </c>
      <c r="N2" s="67" t="s">
        <v>170</v>
      </c>
      <c r="O2" s="67" t="s">
        <v>171</v>
      </c>
      <c r="P2" s="144" t="s">
        <v>172</v>
      </c>
      <c r="Q2" s="123" t="s">
        <v>173</v>
      </c>
      <c r="R2" s="144" t="s">
        <v>174</v>
      </c>
      <c r="S2" s="144" t="s">
        <v>175</v>
      </c>
      <c r="T2" s="144" t="s">
        <v>176</v>
      </c>
      <c r="U2" s="67" t="s">
        <v>177</v>
      </c>
      <c r="V2" s="67" t="s">
        <v>178</v>
      </c>
      <c r="W2" s="67" t="s">
        <v>179</v>
      </c>
      <c r="X2" s="144" t="s">
        <v>180</v>
      </c>
      <c r="Y2" s="67" t="s">
        <v>181</v>
      </c>
      <c r="Z2" s="144" t="s">
        <v>182</v>
      </c>
    </row>
    <row r="3" spans="5:58" hidden="1"/>
    <row r="4" spans="5:58" hidden="1"/>
    <row r="5" spans="5:58" hidden="1"/>
    <row r="6" spans="5:58" hidden="1"/>
    <row r="7" spans="5:58" ht="15" customHeight="1"/>
    <row r="8" spans="5:58" ht="11.25" customHeight="1"/>
    <row r="9" spans="5:58" ht="18.75" customHeight="1">
      <c r="E9" s="531" t="s">
        <v>133</v>
      </c>
      <c r="F9" s="514" t="s">
        <v>0</v>
      </c>
      <c r="G9" s="515"/>
      <c r="H9" s="502" t="s">
        <v>2</v>
      </c>
      <c r="I9" s="502" t="s">
        <v>3</v>
      </c>
      <c r="J9" s="502" t="s">
        <v>4</v>
      </c>
      <c r="K9" s="520" t="s">
        <v>5</v>
      </c>
      <c r="L9" s="520" t="s">
        <v>6</v>
      </c>
      <c r="M9" s="524" t="s">
        <v>7</v>
      </c>
      <c r="N9" s="521" t="s">
        <v>8</v>
      </c>
      <c r="O9" s="522"/>
      <c r="P9" s="522"/>
      <c r="Q9" s="523"/>
      <c r="R9" s="502" t="s">
        <v>9</v>
      </c>
      <c r="S9" s="503" t="s">
        <v>505</v>
      </c>
      <c r="T9" s="526" t="s">
        <v>134</v>
      </c>
      <c r="U9" s="525" t="s">
        <v>11</v>
      </c>
      <c r="V9" s="520" t="s">
        <v>12</v>
      </c>
      <c r="W9" s="520"/>
      <c r="X9" s="520" t="s">
        <v>13</v>
      </c>
      <c r="Y9" s="520"/>
      <c r="Z9" s="502" t="s">
        <v>14</v>
      </c>
    </row>
    <row r="10" spans="5:58" ht="28.5" customHeight="1">
      <c r="E10" s="532"/>
      <c r="F10" s="516"/>
      <c r="G10" s="517"/>
      <c r="H10" s="502"/>
      <c r="I10" s="502"/>
      <c r="J10" s="502"/>
      <c r="K10" s="520"/>
      <c r="L10" s="520"/>
      <c r="M10" s="524"/>
      <c r="N10" s="521" t="s">
        <v>15</v>
      </c>
      <c r="O10" s="522"/>
      <c r="P10" s="523"/>
      <c r="Q10" s="524" t="s">
        <v>16</v>
      </c>
      <c r="R10" s="502"/>
      <c r="S10" s="504"/>
      <c r="T10" s="502"/>
      <c r="U10" s="525"/>
      <c r="V10" s="520"/>
      <c r="W10" s="520"/>
      <c r="X10" s="520"/>
      <c r="Y10" s="520"/>
      <c r="Z10" s="502"/>
    </row>
    <row r="11" spans="5:58" ht="113.25" customHeight="1">
      <c r="E11" s="533"/>
      <c r="F11" s="518"/>
      <c r="G11" s="519"/>
      <c r="H11" s="502"/>
      <c r="I11" s="502"/>
      <c r="J11" s="502"/>
      <c r="K11" s="520"/>
      <c r="L11" s="520"/>
      <c r="M11" s="524"/>
      <c r="N11" s="140" t="s">
        <v>17</v>
      </c>
      <c r="O11" s="140" t="s">
        <v>18</v>
      </c>
      <c r="P11" s="145" t="s">
        <v>19</v>
      </c>
      <c r="Q11" s="524"/>
      <c r="R11" s="502"/>
      <c r="S11" s="505"/>
      <c r="T11" s="502"/>
      <c r="U11" s="525"/>
      <c r="V11" s="140" t="s">
        <v>20</v>
      </c>
      <c r="W11" s="68" t="s">
        <v>21</v>
      </c>
      <c r="X11" s="145" t="s">
        <v>20</v>
      </c>
      <c r="Y11" s="68" t="s">
        <v>21</v>
      </c>
      <c r="Z11" s="502"/>
    </row>
    <row r="12" spans="5:58" ht="18.75" customHeight="1">
      <c r="E12" s="120" t="s">
        <v>22</v>
      </c>
      <c r="F12" s="530" t="s">
        <v>23</v>
      </c>
      <c r="G12" s="530"/>
      <c r="H12" s="530"/>
      <c r="I12" s="530"/>
      <c r="J12" s="530"/>
      <c r="K12" s="530"/>
      <c r="L12" s="530"/>
      <c r="M12" s="530"/>
      <c r="N12" s="530"/>
      <c r="O12" s="530"/>
      <c r="P12" s="530"/>
      <c r="Q12" s="530"/>
      <c r="R12" s="530"/>
      <c r="S12" s="530"/>
      <c r="T12" s="530"/>
      <c r="U12" s="530"/>
      <c r="V12" s="530"/>
      <c r="W12" s="530"/>
      <c r="X12" s="530"/>
      <c r="Y12" s="530"/>
      <c r="Z12" s="364"/>
    </row>
    <row r="13" spans="5:58" ht="20.100000000000001" customHeight="1">
      <c r="E13" s="121" t="s">
        <v>24</v>
      </c>
      <c r="F13" s="242" t="s">
        <v>25</v>
      </c>
      <c r="G13" s="122"/>
      <c r="H13" s="146"/>
      <c r="I13" s="146"/>
      <c r="J13" s="146"/>
      <c r="K13" s="122"/>
      <c r="L13" s="122"/>
      <c r="M13" s="124"/>
      <c r="N13" s="141"/>
      <c r="O13" s="141"/>
      <c r="P13" s="146"/>
      <c r="Q13" s="124"/>
      <c r="R13" s="146"/>
      <c r="S13" s="146"/>
      <c r="T13" s="146"/>
      <c r="U13" s="122"/>
      <c r="V13" s="141"/>
      <c r="W13" s="122"/>
      <c r="X13" s="146"/>
      <c r="Y13" s="122"/>
      <c r="Z13" s="365"/>
    </row>
    <row r="14" spans="5:58" ht="20.100000000000001" customHeight="1">
      <c r="E14" s="109" t="s">
        <v>26</v>
      </c>
      <c r="F14" s="243" t="s">
        <v>27</v>
      </c>
      <c r="G14" s="240"/>
      <c r="H14" s="191">
        <f>IFERROR(IF(COUNT(IndHUF!$AD$13),IF(IndHUF!$AD$13=0,"0",IndHUF!$AD$13),""),"")</f>
        <v>3</v>
      </c>
      <c r="I14" s="354">
        <f>+IF(COUNT(IndHUF!H20),IndHUF!H20,"")</f>
        <v>4620244</v>
      </c>
      <c r="J14" s="354" t="str">
        <f>+IF(COUNT(IndHUF!I20),IndHUF!I20,"")</f>
        <v/>
      </c>
      <c r="K14" s="133" t="str">
        <f>+IF(COUNT(IndHUF!J20),IndHUF!J20,"")</f>
        <v/>
      </c>
      <c r="L14" s="133">
        <f>+IF(COUNT(IndHUF!K20),IndHUF!K20,"")</f>
        <v>4620244</v>
      </c>
      <c r="M14" s="173">
        <f>+IFERROR(IF(COUNT(L14),ROUND(L14/'Shareholding Pattern'!$L$57*100,2),""),0)</f>
        <v>42.47</v>
      </c>
      <c r="N14" s="190">
        <f>+IF(COUNT(+IndHUF!M20),SUM(+IndHUF!M20),"")</f>
        <v>4620244</v>
      </c>
      <c r="O14" s="190" t="str">
        <f>+IF(COUNT(+IndHUF!N20),SUM(+IndHUF!N20),"")</f>
        <v/>
      </c>
      <c r="P14" s="354">
        <f>+IF(COUNT(IndHUF!O20),IndHUF!O20,"")</f>
        <v>4620244</v>
      </c>
      <c r="Q14" s="173">
        <f>+IF(COUNT(IndHUF!P20),IndHUF!P20,"")</f>
        <v>42.47</v>
      </c>
      <c r="R14" s="354" t="str">
        <f>+IF(COUNT(IndHUF!Q20),IndHUF!Q20,"")</f>
        <v/>
      </c>
      <c r="S14" s="354" t="str">
        <f>+IF(COUNT(IndHUF!R20),IndHUF!R20,"")</f>
        <v/>
      </c>
      <c r="T14" s="354" t="str">
        <f>+IF(COUNT(IndHUF!S20),IndHUF!S20,"")</f>
        <v/>
      </c>
      <c r="U14" s="134">
        <f>+IFERROR(IF(COUNT(L14,T14),ROUND(SUM(L14,T14)/SUM('Shareholding Pattern'!$L$57,'Shareholding Pattern'!$T$57)*100,2),""),0)</f>
        <v>42.47</v>
      </c>
      <c r="V14" s="211" t="str">
        <f>+IF(COUNT(IndHUF!U20),IndHUF!U20,"")</f>
        <v/>
      </c>
      <c r="W14" s="186" t="str">
        <f>+IFERROR(IF(COUNT(V14),ROUND(SUM(V14)/SUM(L14)*100,2),""),0)</f>
        <v/>
      </c>
      <c r="X14" s="211" t="str">
        <f>+IF(COUNT(IndHUF!W20),IndHUF!W20,"")</f>
        <v/>
      </c>
      <c r="Y14" s="134" t="str">
        <f>+IFERROR(IF(COUNT(X14),ROUND(SUM(X14)/SUM(L14)*100,2),""),0)</f>
        <v/>
      </c>
      <c r="Z14" s="354">
        <f>+IF(COUNT(IndHUF!Y20),IndHUF!Y20,"")</f>
        <v>4620244</v>
      </c>
      <c r="AA14" s="101"/>
      <c r="AR14" t="s">
        <v>184</v>
      </c>
      <c r="AX14" t="s">
        <v>218</v>
      </c>
      <c r="AZ14" t="s">
        <v>387</v>
      </c>
      <c r="BF14" t="s">
        <v>328</v>
      </c>
    </row>
    <row r="15" spans="5:58" ht="20.100000000000001" customHeight="1">
      <c r="E15" s="110" t="s">
        <v>28</v>
      </c>
      <c r="F15" s="244" t="s">
        <v>29</v>
      </c>
      <c r="G15" s="240"/>
      <c r="H15" s="191" t="str">
        <f>IFERROR(IF(COUNT(CGAndSG!$AD$13),IF(CGAndSG!$AD$13=0,"0",CGAndSG!$AD$13),""),"")</f>
        <v/>
      </c>
      <c r="I15" s="354" t="str">
        <f>IFERROR(IF(COUNT(CGAndSG!H16),(CGAndSG!H16),""),"")</f>
        <v/>
      </c>
      <c r="J15" s="354" t="str">
        <f>IFERROR(IF(COUNT(CGAndSG!I16),(CGAndSG!I16),""),"")</f>
        <v/>
      </c>
      <c r="K15" s="133" t="str">
        <f>IFERROR(IF(COUNT(CGAndSG!J16),(CGAndSG!J16),""),"")</f>
        <v/>
      </c>
      <c r="L15" s="133" t="str">
        <f>IFERROR(IF(COUNT(CGAndSG!K16),(CGAndSG!K16),""),"")</f>
        <v/>
      </c>
      <c r="M15" s="173" t="str">
        <f>+IFERROR(IF(COUNT(L15),ROUND(L15/'Shareholding Pattern'!$L$57*100,2),""),0)</f>
        <v/>
      </c>
      <c r="N15" s="288" t="str">
        <f>IFERROR(IF(COUNT(CGAndSG!M16),(CGAndSG!M16),""),"")</f>
        <v/>
      </c>
      <c r="O15" s="190" t="str">
        <f>IFERROR(IF(COUNT(CGAndSG!N16),(CGAndSG!N16),""),"")</f>
        <v/>
      </c>
      <c r="P15" s="354" t="str">
        <f>IFERROR(IF(COUNT(CGAndSG!O16),(CGAndSG!O16),""),"")</f>
        <v/>
      </c>
      <c r="Q15" s="173" t="str">
        <f>IFERROR(IF(COUNT(CGAndSG!P16),(CGAndSG!P16),""),0)</f>
        <v/>
      </c>
      <c r="R15" s="354" t="str">
        <f>IFERROR(IF(COUNT(CGAndSG!Q16),(CGAndSG!Q16),""),"")</f>
        <v/>
      </c>
      <c r="S15" s="354" t="str">
        <f>IFERROR(IF(COUNT(CGAndSG!R16),(CGAndSG!R16),""),"")</f>
        <v/>
      </c>
      <c r="T15" s="354" t="str">
        <f>IFERROR(IF(COUNT(CGAndSG!S16),(CGAndSG!S16),""),"")</f>
        <v/>
      </c>
      <c r="U15" s="134" t="str">
        <f>+IFERROR(IF(COUNT(L15,T15),ROUND(SUM(L15,T15)/SUM('Shareholding Pattern'!$L$57,'Shareholding Pattern'!$T$57)*100,2),""),0)</f>
        <v/>
      </c>
      <c r="V15" s="211" t="str">
        <f>IFERROR(IF(COUNT(CGAndSG!U16),(CGAndSG!U16),""),"")</f>
        <v/>
      </c>
      <c r="W15" s="186" t="str">
        <f t="shared" ref="W15:W17" si="0">+IFERROR(IF(COUNT(V15),ROUND(SUM(V15)/SUM(L15)*100,2),""),0)</f>
        <v/>
      </c>
      <c r="X15" s="211" t="str">
        <f>IFERROR(IF(COUNT(CGAndSG!W16),(CGAndSG!W16),""),"")</f>
        <v/>
      </c>
      <c r="Y15" s="134" t="str">
        <f t="shared" ref="Y15:Y17" si="1">+IFERROR(IF(COUNT(X15),ROUND(SUM(X15)/SUM(L15)*100,2),""),0)</f>
        <v/>
      </c>
      <c r="Z15" s="354" t="str">
        <f>IFERROR(IF(COUNT(CGAndSG!Y16),(CGAndSG!Y16),""),"")</f>
        <v/>
      </c>
      <c r="AA15" s="101"/>
      <c r="AR15" t="s">
        <v>185</v>
      </c>
      <c r="AX15" t="s">
        <v>219</v>
      </c>
      <c r="AZ15" t="s">
        <v>388</v>
      </c>
      <c r="BF15" t="s">
        <v>330</v>
      </c>
    </row>
    <row r="16" spans="5:58" ht="20.100000000000001" customHeight="1">
      <c r="E16" s="109" t="s">
        <v>30</v>
      </c>
      <c r="F16" s="244" t="s">
        <v>31</v>
      </c>
      <c r="H16" s="192" t="str">
        <f>IFERROR(IF(COUNT(Banks!$AD$13),IF(Banks!$AD$13=0,"0",Banks!$AD$13),""),"")</f>
        <v/>
      </c>
      <c r="I16" s="354" t="str">
        <f>IFERROR(IF(COUNT(Banks!H16),(Banks!H16),""),"")</f>
        <v/>
      </c>
      <c r="J16" s="354" t="str">
        <f>IFERROR(IF(COUNT(Banks!I16),(Banks!I16),""),"")</f>
        <v/>
      </c>
      <c r="K16" s="112" t="str">
        <f>IFERROR(IF(COUNT(Banks!J16),(Banks!J16),""),"")</f>
        <v/>
      </c>
      <c r="L16" s="133" t="str">
        <f>IFERROR(IF(COUNT(Banks!K16),(Banks!K16),""),"")</f>
        <v/>
      </c>
      <c r="M16" s="173" t="str">
        <f>+IFERROR(IF(COUNT(L16),ROUND(L16/'Shareholding Pattern'!$L$57*100,2),""),0)</f>
        <v/>
      </c>
      <c r="N16" s="288" t="str">
        <f>IFERROR(IF(COUNT(Banks!M16),(Banks!M16),""),"")</f>
        <v/>
      </c>
      <c r="O16" s="190" t="str">
        <f>IFERROR(IF(COUNT(Banks!N16),(Banks!N16),""),"")</f>
        <v/>
      </c>
      <c r="P16" s="354" t="str">
        <f>IFERROR(IF(COUNT(Banks!O16),(Banks!O16),""),"")</f>
        <v/>
      </c>
      <c r="Q16" s="173" t="str">
        <f>IFERROR(IF(COUNT(Banks!P16),(Banks!P16),""),0)</f>
        <v/>
      </c>
      <c r="R16" s="354" t="str">
        <f>IFERROR(IF(COUNT(Banks!Q16),(Banks!Q16),""),"")</f>
        <v/>
      </c>
      <c r="S16" s="354" t="str">
        <f>IFERROR(IF(COUNT(Banks!R16),(Banks!R16),""),"")</f>
        <v/>
      </c>
      <c r="T16" s="354" t="str">
        <f>IFERROR(IF(COUNT(Banks!S16),(Banks!S16),""),"")</f>
        <v/>
      </c>
      <c r="U16" s="134" t="str">
        <f>+IFERROR(IF(COUNT(L16,T16),ROUND(SUM(L16,T16)/SUM('Shareholding Pattern'!$L$57,'Shareholding Pattern'!$T$57)*100,2),""),0)</f>
        <v/>
      </c>
      <c r="V16" s="211" t="str">
        <f>IFERROR(IF(COUNT(Banks!U16),(Banks!U16),""),"")</f>
        <v/>
      </c>
      <c r="W16" s="186" t="str">
        <f t="shared" si="0"/>
        <v/>
      </c>
      <c r="X16" s="211" t="str">
        <f>IFERROR(IF(COUNT(Banks!W16),(Banks!W16),""),"")</f>
        <v/>
      </c>
      <c r="Y16" s="134" t="str">
        <f t="shared" si="1"/>
        <v/>
      </c>
      <c r="Z16" s="354" t="str">
        <f>IFERROR(IF(COUNT(Banks!Y16),(Banks!Y16),""),"")</f>
        <v/>
      </c>
      <c r="AA16" s="101"/>
      <c r="AR16" t="s">
        <v>186</v>
      </c>
      <c r="AX16" t="s">
        <v>331</v>
      </c>
      <c r="AZ16" t="s">
        <v>227</v>
      </c>
      <c r="BF16" t="s">
        <v>353</v>
      </c>
    </row>
    <row r="17" spans="5:58" ht="20.100000000000001" customHeight="1">
      <c r="E17" s="113" t="s">
        <v>32</v>
      </c>
      <c r="F17" s="245" t="s">
        <v>33</v>
      </c>
      <c r="H17" s="192" t="str">
        <f>IFERROR(IF(COUNT(OtherIND!$AG$13),IF(OtherIND!$AG$13=0,"0",OtherIND!$AG$13),""),"")</f>
        <v/>
      </c>
      <c r="I17" s="355" t="str">
        <f>IFERROR(IF(COUNT(OtherIND!J16),(OtherIND!J16),""),"")</f>
        <v/>
      </c>
      <c r="J17" s="355" t="str">
        <f>IFERROR(IF(COUNT(OtherIND!K16),(OtherIND!K16),""),"")</f>
        <v/>
      </c>
      <c r="K17" s="135" t="str">
        <f>IFERROR(IF(COUNT(OtherIND!L16),(OtherIND!L16),""),"")</f>
        <v/>
      </c>
      <c r="L17" s="135" t="str">
        <f>IFERROR(IF(COUNT(OtherIND!M16),(OtherIND!M16),""),"")</f>
        <v/>
      </c>
      <c r="M17" s="215" t="str">
        <f>+IFERROR(IF(COUNT(L17),ROUND(L17/'Shareholding Pattern'!$L$57*100,2),""),0)</f>
        <v/>
      </c>
      <c r="N17" s="288" t="str">
        <f>IFERROR(IF(COUNT(OtherIND!O16),(OtherIND!O16),""),"")</f>
        <v/>
      </c>
      <c r="O17" s="190" t="str">
        <f>IFERROR(IF(COUNT(OtherIND!P16),(OtherIND!P16),""),"")</f>
        <v/>
      </c>
      <c r="P17" s="355" t="str">
        <f>IFERROR(IF(COUNT(OtherIND!Q16),(OtherIND!Q16),""),"")</f>
        <v/>
      </c>
      <c r="Q17" s="215" t="str">
        <f>IFERROR(IF(COUNT(OtherIND!R16),(OtherIND!R16),""),0)</f>
        <v/>
      </c>
      <c r="R17" s="355" t="str">
        <f>IFERROR(IF(COUNT(OtherIND!S16),(OtherIND!S16),""),"")</f>
        <v/>
      </c>
      <c r="S17" s="355" t="str">
        <f>IFERROR(IF(COUNT(OtherIND!T16),(OtherIND!T16),""),"")</f>
        <v/>
      </c>
      <c r="T17" s="355" t="str">
        <f>IFERROR(IF(COUNT(OtherIND!U16),(OtherIND!U16),""),"")</f>
        <v/>
      </c>
      <c r="U17" s="136" t="str">
        <f>+IFERROR(IF(COUNT(L17,T17),ROUND(SUM(L17,T17)/SUM('Shareholding Pattern'!$L$57,'Shareholding Pattern'!$T$57)*100,2),""),0)</f>
        <v/>
      </c>
      <c r="V17" s="211" t="str">
        <f>IFERROR(IF(COUNT(OtherIND!W16),(OtherIND!W16),""),"")</f>
        <v/>
      </c>
      <c r="W17" s="234" t="str">
        <f t="shared" si="0"/>
        <v/>
      </c>
      <c r="X17" s="211" t="str">
        <f>IFERROR(IF(COUNT(OtherIND!Y16),(OtherIND!Y16),""),"")</f>
        <v/>
      </c>
      <c r="Y17" s="136" t="str">
        <f t="shared" si="1"/>
        <v/>
      </c>
      <c r="Z17" s="355" t="str">
        <f>IFERROR(IF(COUNT(OtherIND!AA16),(OtherIND!AA16),""),"")</f>
        <v/>
      </c>
      <c r="AA17" s="101"/>
      <c r="AR17" t="s">
        <v>187</v>
      </c>
      <c r="AX17" t="s">
        <v>332</v>
      </c>
      <c r="AZ17" t="s">
        <v>390</v>
      </c>
      <c r="BF17" t="s">
        <v>369</v>
      </c>
    </row>
    <row r="18" spans="5:58" ht="20.100000000000001" customHeight="1">
      <c r="E18" s="488" t="s">
        <v>35</v>
      </c>
      <c r="F18" s="488"/>
      <c r="G18" s="488"/>
      <c r="H18" s="64">
        <f>+IFERROR(IF(COUNT(H14:H17),ROUND(SUM(H14:H17),0),""),"")</f>
        <v>3</v>
      </c>
      <c r="I18" s="64">
        <f t="shared" ref="I18:Z18" si="2">+IFERROR(IF(COUNT(I14:I17),ROUND(SUM(I14:I17),0),""),"")</f>
        <v>4620244</v>
      </c>
      <c r="J18" s="64" t="str">
        <f t="shared" si="2"/>
        <v/>
      </c>
      <c r="K18" s="4" t="str">
        <f t="shared" si="2"/>
        <v/>
      </c>
      <c r="L18" s="64">
        <f t="shared" si="2"/>
        <v>4620244</v>
      </c>
      <c r="M18" s="175">
        <f>+IFERROR(IF(COUNT(L18),ROUND(L18/'Shareholding Pattern'!$L$57*100,2),""),0)</f>
        <v>42.47</v>
      </c>
      <c r="N18" s="142">
        <f t="shared" si="2"/>
        <v>4620244</v>
      </c>
      <c r="O18" s="142" t="str">
        <f t="shared" si="2"/>
        <v/>
      </c>
      <c r="P18" s="64">
        <f t="shared" si="2"/>
        <v>4620244</v>
      </c>
      <c r="Q18" s="183">
        <f>IFERROR(IF(COUNT(P18),ROUND(P18/$P$58*100,2),""),0)</f>
        <v>42.47</v>
      </c>
      <c r="R18" s="64" t="str">
        <f t="shared" si="2"/>
        <v/>
      </c>
      <c r="S18" s="64" t="str">
        <f t="shared" si="2"/>
        <v/>
      </c>
      <c r="T18" s="64" t="str">
        <f t="shared" si="2"/>
        <v/>
      </c>
      <c r="U18" s="137">
        <f>+IFERROR(IF(COUNT(L18,T18),ROUND(SUM(L18,T18)/SUM('Shareholding Pattern'!$L$57,'Shareholding Pattern'!$T$57)*100,2),""),0)</f>
        <v>42.47</v>
      </c>
      <c r="V18" s="64" t="str">
        <f t="shared" si="2"/>
        <v/>
      </c>
      <c r="W18" s="187" t="str">
        <f>+IFERROR(IF(COUNT(V18),ROUND(SUM(V18)/SUM(L18)*100,2),""),0)</f>
        <v/>
      </c>
      <c r="X18" s="64" t="str">
        <f t="shared" si="2"/>
        <v/>
      </c>
      <c r="Y18" s="138" t="str">
        <f>+IFERROR(IF(COUNT(X18),ROUND(SUM(X18)/SUM(L18)*100,2),""),0)</f>
        <v/>
      </c>
      <c r="Z18" s="64">
        <f t="shared" si="2"/>
        <v>4620244</v>
      </c>
      <c r="AA18" s="101"/>
      <c r="AR18" t="s">
        <v>188</v>
      </c>
      <c r="AX18" t="s">
        <v>333</v>
      </c>
      <c r="AZ18" t="s">
        <v>228</v>
      </c>
      <c r="BF18" t="s">
        <v>354</v>
      </c>
    </row>
    <row r="19" spans="5:58" ht="20.100000000000001" customHeight="1">
      <c r="E19" s="114" t="s">
        <v>36</v>
      </c>
      <c r="F19" s="38" t="s">
        <v>37</v>
      </c>
      <c r="G19" s="39"/>
      <c r="H19" s="147"/>
      <c r="I19" s="147"/>
      <c r="J19" s="147"/>
      <c r="K19" s="39"/>
      <c r="L19" s="39"/>
      <c r="M19" s="125"/>
      <c r="N19" s="143"/>
      <c r="O19" s="143"/>
      <c r="P19" s="147"/>
      <c r="Q19" s="125"/>
      <c r="R19" s="147"/>
      <c r="S19" s="147"/>
      <c r="T19" s="147"/>
      <c r="U19" s="39"/>
      <c r="V19" s="143"/>
      <c r="W19" s="39"/>
      <c r="X19" s="147"/>
      <c r="Y19" s="39"/>
      <c r="Z19" s="366"/>
      <c r="AA19" s="101"/>
      <c r="AX19" t="s">
        <v>39</v>
      </c>
      <c r="AZ19" t="s">
        <v>229</v>
      </c>
      <c r="BF19" t="s">
        <v>355</v>
      </c>
    </row>
    <row r="20" spans="5:58" ht="34.5" customHeight="1">
      <c r="E20" s="110" t="s">
        <v>26</v>
      </c>
      <c r="F20" s="249" t="s">
        <v>38</v>
      </c>
      <c r="H20" s="191" t="str">
        <f>IFERROR(IF(COUNT(Individuals!$AD$13),IF(Individuals!$AD$13=0,"0",Individuals!$AD$13),""),"")</f>
        <v/>
      </c>
      <c r="I20" s="191" t="str">
        <f>IFERROR(IF(COUNT(Individuals!H16),(Individuals!H16),""),"")</f>
        <v/>
      </c>
      <c r="J20" s="191" t="str">
        <f>IFERROR(IF(COUNT(Individuals!I16),(Individuals!I16),""),"")</f>
        <v/>
      </c>
      <c r="K20" s="115" t="str">
        <f>IFERROR(IF(COUNT(Individuals!J16),(Individuals!J16),""),"")</f>
        <v/>
      </c>
      <c r="L20" s="191" t="str">
        <f>IFERROR(IF(COUNT(Individuals!K16),(Individuals!K16),""),"")</f>
        <v/>
      </c>
      <c r="M20" s="174" t="str">
        <f>+IFERROR(IF(COUNT(L20),ROUND(L20/'Shareholding Pattern'!$L$57*100,2),""),0)</f>
        <v/>
      </c>
      <c r="N20" s="288" t="str">
        <f>IFERROR(IF(COUNT(Individuals!M16),(Individuals!M16),""),"")</f>
        <v/>
      </c>
      <c r="O20" s="190" t="str">
        <f>IFERROR(IF(COUNT(Individuals!N16),(Individuals!N16),""),"")</f>
        <v/>
      </c>
      <c r="P20" s="191" t="str">
        <f>IFERROR(IF(COUNT(Individuals!O16),(Individuals!O16),""),"")</f>
        <v/>
      </c>
      <c r="Q20" s="185" t="str">
        <f>IFERROR(IF(COUNT(Individuals!P16),(Individuals!P16),""),0)</f>
        <v/>
      </c>
      <c r="R20" s="191" t="str">
        <f>IFERROR(IF(COUNT(Individuals!Q16),(Individuals!Q16),""),"")</f>
        <v/>
      </c>
      <c r="S20" s="191" t="str">
        <f>IFERROR(IF(COUNT(Individuals!R16),(Individuals!R16),""),"")</f>
        <v/>
      </c>
      <c r="T20" s="191" t="str">
        <f>IFERROR(IF(COUNT(Individuals!S16),(Individuals!S16),""),"")</f>
        <v/>
      </c>
      <c r="U20" s="139" t="str">
        <f>+IFERROR(IF(COUNT(L20,T20),ROUND(SUM(L20,T20)/SUM('Shareholding Pattern'!$L$57,'Shareholding Pattern'!$T$57)*100,2),""),0)</f>
        <v/>
      </c>
      <c r="V20" s="211" t="str">
        <f>IFERROR(IF(COUNT(Individuals!U16),(Individuals!U16),""),"")</f>
        <v/>
      </c>
      <c r="W20" s="263" t="str">
        <f t="shared" ref="W20:W25" si="3">+IFERROR(IF(COUNT(V20),ROUND(SUM(V20)/SUM(L20)*100,2),""),0)</f>
        <v/>
      </c>
      <c r="X20" s="211" t="str">
        <f>IFERROR(IF(COUNT(Individuals!W16),(Individuals!W16),""),"")</f>
        <v/>
      </c>
      <c r="Y20" s="139" t="str">
        <f t="shared" ref="Y20:Y26" si="4">+IFERROR(IF(COUNT(X20),ROUND(SUM(X20)/SUM(L20)*100,2),""),0)</f>
        <v/>
      </c>
      <c r="Z20" s="191" t="str">
        <f>IFERROR(IF(COUNT(Individuals!Y16),(Individuals!Y16),""),"")</f>
        <v/>
      </c>
      <c r="AA20" s="101"/>
      <c r="AR20" t="s">
        <v>189</v>
      </c>
      <c r="AX20" t="s">
        <v>40</v>
      </c>
      <c r="AZ20" t="s">
        <v>231</v>
      </c>
      <c r="BF20" t="s">
        <v>371</v>
      </c>
    </row>
    <row r="21" spans="5:58" ht="20.100000000000001" customHeight="1">
      <c r="E21" s="110" t="s">
        <v>28</v>
      </c>
      <c r="F21" s="251" t="s">
        <v>39</v>
      </c>
      <c r="H21" s="192" t="str">
        <f>IFERROR(IF(COUNT(Government!$AD$13),IF(Government!$AD$13=0,"0",Government!$AD$13),""),"")</f>
        <v/>
      </c>
      <c r="I21" s="192" t="str">
        <f>IFERROR(IF(COUNT(Government!H16),(Government!H16),""),"")</f>
        <v/>
      </c>
      <c r="J21" s="192" t="str">
        <f>IFERROR(IF(COUNT(Government!I16),(Government!I16),""),"")</f>
        <v/>
      </c>
      <c r="K21" s="111" t="str">
        <f>IFERROR(IF(COUNT(Government!J16),(Government!J16),""),"")</f>
        <v/>
      </c>
      <c r="L21" s="192" t="str">
        <f>IFERROR(IF(COUNT(Government!K16),(Government!K16),""),"")</f>
        <v/>
      </c>
      <c r="M21" s="173" t="str">
        <f>+IFERROR(IF(COUNT(L21),ROUND(L21/'Shareholding Pattern'!$L$57*100,2),""),0)</f>
        <v/>
      </c>
      <c r="N21" s="288" t="str">
        <f>IFERROR(IF(COUNT(Government!M16),(Government!M16),""),"")</f>
        <v/>
      </c>
      <c r="O21" s="190" t="str">
        <f>IFERROR(IF(COUNT(Government!N16),(Government!N16),""),"")</f>
        <v/>
      </c>
      <c r="P21" s="192" t="str">
        <f>IFERROR(IF(COUNT(Government!O16),(Government!O16),""),"")</f>
        <v/>
      </c>
      <c r="Q21" s="182" t="str">
        <f>IFERROR(IF(COUNT(Government!P16),(Government!P16),""),0)</f>
        <v/>
      </c>
      <c r="R21" s="192" t="str">
        <f>IFERROR(IF(COUNT(Government!Q16),(Government!Q16),""),"")</f>
        <v/>
      </c>
      <c r="S21" s="192" t="str">
        <f>IFERROR(IF(COUNT(Government!R16),(Government!R16),""),"")</f>
        <v/>
      </c>
      <c r="T21" s="192" t="str">
        <f>IFERROR(IF(COUNT(Government!S16),(Government!S16),""),"")</f>
        <v/>
      </c>
      <c r="U21" s="134" t="str">
        <f>+IFERROR(IF(COUNT(L21,T21),ROUND(SUM(L21,T21)/SUM('Shareholding Pattern'!$L$57,'Shareholding Pattern'!$T$57)*100,2),""),0)</f>
        <v/>
      </c>
      <c r="V21" s="211" t="str">
        <f>IFERROR(IF(COUNT(Government!U16),(Government!U16),""),"")</f>
        <v/>
      </c>
      <c r="W21" s="186" t="str">
        <f t="shared" si="3"/>
        <v/>
      </c>
      <c r="X21" s="211" t="str">
        <f>IFERROR(IF(COUNT(Government!W16),(Government!W16),""),"")</f>
        <v/>
      </c>
      <c r="Y21" s="134" t="str">
        <f t="shared" si="4"/>
        <v/>
      </c>
      <c r="Z21" s="192" t="str">
        <f>IFERROR(IF(COUNT(Government!Y16),(Government!Y16),""),"")</f>
        <v/>
      </c>
      <c r="AA21" s="101"/>
      <c r="AR21" t="s">
        <v>190</v>
      </c>
      <c r="AX21" t="s">
        <v>334</v>
      </c>
      <c r="AZ21" t="s">
        <v>230</v>
      </c>
      <c r="BF21" t="s">
        <v>356</v>
      </c>
    </row>
    <row r="22" spans="5:58" ht="20.100000000000001" customHeight="1">
      <c r="E22" s="110" t="s">
        <v>30</v>
      </c>
      <c r="F22" s="251" t="s">
        <v>40</v>
      </c>
      <c r="H22" s="192" t="str">
        <f>IFERROR(IF(COUNT(Institutions!$AD$13),IF(Institutions!$AD$13=0,"0",Institutions!$AD$13),""),"")</f>
        <v/>
      </c>
      <c r="I22" s="192" t="str">
        <f>IFERROR(IF(COUNT(Institutions!H16),(Institutions!H16),""),"")</f>
        <v/>
      </c>
      <c r="J22" s="192" t="str">
        <f>IFERROR(IF(COUNT(Institutions!I16),(Institutions!I16),""),"")</f>
        <v/>
      </c>
      <c r="K22" s="111" t="str">
        <f>IFERROR(IF(COUNT(Institutions!J16),(Institutions!J16),""),"")</f>
        <v/>
      </c>
      <c r="L22" s="192" t="str">
        <f>IFERROR(IF(COUNT(Institutions!K16),(Institutions!K16),""),"")</f>
        <v/>
      </c>
      <c r="M22" s="173" t="str">
        <f>+IFERROR(IF(COUNT(L22),ROUND(L22/'Shareholding Pattern'!$L$57*100,2),""),0)</f>
        <v/>
      </c>
      <c r="N22" s="288" t="str">
        <f>IFERROR(IF(COUNT(Institutions!M16),(Institutions!M16),""),"")</f>
        <v/>
      </c>
      <c r="O22" s="190" t="str">
        <f>IFERROR(IF(COUNT(Institutions!N16),(Institutions!N16),""),"")</f>
        <v/>
      </c>
      <c r="P22" s="192" t="str">
        <f>IFERROR(IF(COUNT(Institutions!O16),(Institutions!O16),""),"")</f>
        <v/>
      </c>
      <c r="Q22" s="182" t="str">
        <f>IFERROR(IF(COUNT(Institutions!P16),(Institutions!P16),""),0)</f>
        <v/>
      </c>
      <c r="R22" s="192" t="str">
        <f>IFERROR(IF(COUNT(Institutions!Q16),(Institutions!Q16),""),"")</f>
        <v/>
      </c>
      <c r="S22" s="192" t="str">
        <f>IFERROR(IF(COUNT(Institutions!R16),(Institutions!R16),""),"")</f>
        <v/>
      </c>
      <c r="T22" s="192" t="str">
        <f>IFERROR(IF(COUNT(Institutions!S16),(Institutions!S16),""),"")</f>
        <v/>
      </c>
      <c r="U22" s="134" t="str">
        <f>+IFERROR(IF(COUNT(L22,T22),ROUND(SUM(L22,T22)/SUM('Shareholding Pattern'!$L$57,'Shareholding Pattern'!$T$57)*100,2),""),0)</f>
        <v/>
      </c>
      <c r="V22" s="211" t="str">
        <f>IFERROR(IF(COUNT(Institutions!U16),(Institutions!U16),""),"")</f>
        <v/>
      </c>
      <c r="W22" s="186" t="str">
        <f t="shared" si="3"/>
        <v/>
      </c>
      <c r="X22" s="211" t="str">
        <f>IFERROR(IF(COUNT(Institutions!W16),(Institutions!W16),""),"")</f>
        <v/>
      </c>
      <c r="Y22" s="134" t="str">
        <f t="shared" si="4"/>
        <v/>
      </c>
      <c r="Z22" s="192" t="str">
        <f>IFERROR(IF(COUNT(Institutions!Y16),(Institutions!Y16),""),"")</f>
        <v/>
      </c>
      <c r="AA22" s="101"/>
      <c r="AR22" t="s">
        <v>192</v>
      </c>
      <c r="AX22" t="s">
        <v>335</v>
      </c>
      <c r="AZ22" t="s">
        <v>232</v>
      </c>
      <c r="BF22" t="s">
        <v>372</v>
      </c>
    </row>
    <row r="23" spans="5:58" ht="20.100000000000001" customHeight="1">
      <c r="E23" s="110" t="s">
        <v>32</v>
      </c>
      <c r="F23" s="251" t="s">
        <v>41</v>
      </c>
      <c r="H23" s="192" t="str">
        <f>IFERROR(IF(COUNT(FPIPromoter!$AD$13),IF(FPIPromoter!$AD$13=0,"0",FPIPromoter!$AD$13),""),"")</f>
        <v/>
      </c>
      <c r="I23" s="192" t="str">
        <f>IFERROR(IF(COUNT(FPIPromoter!H16),(FPIPromoter!H16),""),"")</f>
        <v/>
      </c>
      <c r="J23" s="192" t="str">
        <f>IFERROR(IF(COUNT(FPIPromoter!I16),(FPIPromoter!I16),""),"")</f>
        <v/>
      </c>
      <c r="K23" s="111" t="str">
        <f>IFERROR(IF(COUNT(FPIPromoter!J16),(FPIPromoter!J16),""),"")</f>
        <v/>
      </c>
      <c r="L23" s="192" t="str">
        <f>IFERROR(IF(COUNT(FPIPromoter!K16),(FPIPromoter!K16),""),"")</f>
        <v/>
      </c>
      <c r="M23" s="173" t="str">
        <f>+IFERROR(IF(COUNT(L23),ROUND(L23/'Shareholding Pattern'!$L$57*100,2),""),0)</f>
        <v/>
      </c>
      <c r="N23" s="288" t="str">
        <f>IFERROR(IF(COUNT(FPIPromoter!M16),(FPIPromoter!M16),""),"")</f>
        <v/>
      </c>
      <c r="O23" s="190" t="str">
        <f>IFERROR(IF(COUNT(FPIPromoter!N16),(FPIPromoter!N16),""),"")</f>
        <v/>
      </c>
      <c r="P23" s="192" t="str">
        <f>IFERROR(IF(COUNT(FPIPromoter!O16),(FPIPromoter!O16),""),"")</f>
        <v/>
      </c>
      <c r="Q23" s="182" t="str">
        <f>IFERROR(IF(COUNT(FPIPromoter!P16),(FPIPromoter!P16),""),0)</f>
        <v/>
      </c>
      <c r="R23" s="192" t="str">
        <f>IFERROR(IF(COUNT(FPIPromoter!Q16),(FPIPromoter!Q16),""),"")</f>
        <v/>
      </c>
      <c r="S23" s="192" t="str">
        <f>IFERROR(IF(COUNT(FPIPromoter!R16),(FPIPromoter!R16),""),"")</f>
        <v/>
      </c>
      <c r="T23" s="192" t="str">
        <f>IFERROR(IF(COUNT(FPIPromoter!S16),(FPIPromoter!S16),""),"")</f>
        <v/>
      </c>
      <c r="U23" s="134" t="str">
        <f>+IFERROR(IF(COUNT(L23,T23),ROUND(SUM(L23,T23)/SUM('Shareholding Pattern'!$L$57,'Shareholding Pattern'!$T$57)*100,2),""),0)</f>
        <v/>
      </c>
      <c r="V23" s="211" t="str">
        <f>IFERROR(IF(COUNT(FPIPromoter!U16),(FPIPromoter!U16),""),"")</f>
        <v/>
      </c>
      <c r="W23" s="186" t="str">
        <f t="shared" si="3"/>
        <v/>
      </c>
      <c r="X23" s="211" t="str">
        <f>IFERROR(IF(COUNT(FPIPromoter!W16),(FPIPromoter!W16),""),"")</f>
        <v/>
      </c>
      <c r="Y23" s="134" t="str">
        <f t="shared" si="4"/>
        <v/>
      </c>
      <c r="Z23" s="192" t="str">
        <f>IFERROR(IF(COUNT(FPIPromoter!Y16),(FPIPromoter!Y16),""),"")</f>
        <v/>
      </c>
      <c r="AA23" s="101"/>
      <c r="AR23" t="s">
        <v>191</v>
      </c>
      <c r="AX23" t="s">
        <v>336</v>
      </c>
      <c r="AZ23" t="s">
        <v>233</v>
      </c>
      <c r="BF23" t="s">
        <v>373</v>
      </c>
    </row>
    <row r="24" spans="5:58" ht="20.100000000000001" customHeight="1">
      <c r="E24" s="116" t="s">
        <v>42</v>
      </c>
      <c r="F24" s="253" t="s">
        <v>33</v>
      </c>
      <c r="H24" s="219" t="str">
        <f>IFERROR(IF(COUNT(OtherForeign!$AG$13),IF(OtherForeign!$AG$13=0,"0",OtherForeign!$AG$13),""),"")</f>
        <v/>
      </c>
      <c r="I24" s="219" t="str">
        <f>IFERROR(IF(COUNT(OtherForeign!J16),(OtherForeign!J16),""),"")</f>
        <v/>
      </c>
      <c r="J24" s="219" t="str">
        <f>IFERROR(IF(COUNT(OtherForeign!K16),(OtherForeign!K16),""),"")</f>
        <v/>
      </c>
      <c r="K24" s="117" t="str">
        <f>IFERROR(IF(COUNT(OtherForeign!L16),(OtherForeign!L16),""),"")</f>
        <v/>
      </c>
      <c r="L24" s="219" t="str">
        <f>IFERROR(IF(COUNT(OtherForeign!M16),(OtherForeign!M16),""),"")</f>
        <v/>
      </c>
      <c r="M24" s="215" t="str">
        <f>+IFERROR(IF(COUNT(L24),ROUND(L24/'Shareholding Pattern'!$L$57*100,2),""),0)</f>
        <v/>
      </c>
      <c r="N24" s="288" t="str">
        <f>IFERROR(IF(COUNT(OtherForeign!O16),(OtherForeign!O16),""),"")</f>
        <v/>
      </c>
      <c r="O24" s="190" t="str">
        <f>IFERROR(IF(COUNT(OtherForeign!P16),(OtherForeign!P16),""),"")</f>
        <v/>
      </c>
      <c r="P24" s="219" t="str">
        <f>IFERROR(IF(COUNT(OtherForeign!Q16),(OtherForeign!Q16),""),"")</f>
        <v/>
      </c>
      <c r="Q24" s="220" t="str">
        <f>IFERROR(IF(COUNT(OtherForeign!R16),(OtherForeign!R16),""),0)</f>
        <v/>
      </c>
      <c r="R24" s="219" t="str">
        <f>IFERROR(IF(COUNT(OtherForeign!S16),(OtherForeign!S16),""),"")</f>
        <v/>
      </c>
      <c r="S24" s="219" t="str">
        <f>IFERROR(IF(COUNT(OtherForeign!T16),(OtherForeign!T16),""),"")</f>
        <v/>
      </c>
      <c r="T24" s="219" t="str">
        <f>IFERROR(IF(COUNT(OtherForeign!U16),(OtherForeign!U16),""),"")</f>
        <v/>
      </c>
      <c r="U24" s="136" t="str">
        <f>+IFERROR(IF(COUNT(L24,T24),ROUND(SUM(L24,T24)/SUM('Shareholding Pattern'!$L$57,'Shareholding Pattern'!$T$57)*100,2),""),0)</f>
        <v/>
      </c>
      <c r="V24" s="211" t="str">
        <f>IFERROR(IF(COUNT(OtherForeign!W16),(OtherForeign!W16),""),"")</f>
        <v/>
      </c>
      <c r="W24" s="234" t="str">
        <f t="shared" si="3"/>
        <v/>
      </c>
      <c r="X24" s="211" t="str">
        <f>IFERROR(IF(COUNT(OtherForeign!Y16),(OtherForeign!Y16),""),"")</f>
        <v/>
      </c>
      <c r="Y24" s="136" t="str">
        <f t="shared" si="4"/>
        <v/>
      </c>
      <c r="Z24" s="219" t="str">
        <f>IFERROR(IF(COUNT(OtherForeign!AA16),(OtherForeign!AA16),""),"")</f>
        <v/>
      </c>
      <c r="AA24" s="101"/>
      <c r="AR24" t="s">
        <v>193</v>
      </c>
      <c r="AX24" t="s">
        <v>337</v>
      </c>
      <c r="AZ24" t="s">
        <v>234</v>
      </c>
      <c r="BF24" t="s">
        <v>357</v>
      </c>
    </row>
    <row r="25" spans="5:58" ht="20.100000000000001" customHeight="1">
      <c r="E25" s="488" t="s">
        <v>43</v>
      </c>
      <c r="F25" s="488"/>
      <c r="G25" s="488"/>
      <c r="H25" s="160" t="str">
        <f>+IFERROR(IF(COUNT(H20:H24),ROUND(SUM(H20:H24),0),""),"")</f>
        <v/>
      </c>
      <c r="I25" s="160" t="str">
        <f t="shared" ref="I25:Z25" si="5">+IFERROR(IF(COUNT(I20:I24),ROUND(SUM(I20:I24),0),""),"")</f>
        <v/>
      </c>
      <c r="J25" s="160" t="str">
        <f t="shared" si="5"/>
        <v/>
      </c>
      <c r="K25" s="158" t="str">
        <f t="shared" si="5"/>
        <v/>
      </c>
      <c r="L25" s="160" t="str">
        <f t="shared" si="5"/>
        <v/>
      </c>
      <c r="M25" s="175" t="str">
        <f>+IFERROR(IF(COUNT(L25),ROUND(L25/'Shareholding Pattern'!$L$57*100,2),""),0)</f>
        <v/>
      </c>
      <c r="N25" s="159" t="str">
        <f t="shared" si="5"/>
        <v/>
      </c>
      <c r="O25" s="159" t="str">
        <f t="shared" si="5"/>
        <v/>
      </c>
      <c r="P25" s="160" t="str">
        <f t="shared" si="5"/>
        <v/>
      </c>
      <c r="Q25" s="183" t="str">
        <f>IFERROR(IF(COUNT(P25),ROUND(P25/$P$58*100,2),""),0)</f>
        <v/>
      </c>
      <c r="R25" s="356" t="str">
        <f t="shared" si="5"/>
        <v/>
      </c>
      <c r="S25" s="356" t="str">
        <f t="shared" si="5"/>
        <v/>
      </c>
      <c r="T25" s="160" t="str">
        <f t="shared" si="5"/>
        <v/>
      </c>
      <c r="U25" s="137" t="str">
        <f>+IFERROR(IF(COUNT(L25,T25),ROUND(SUM(L25,T25)/SUM('Shareholding Pattern'!$L$57,'Shareholding Pattern'!$T$57)*100,2),""),0)</f>
        <v/>
      </c>
      <c r="V25" s="160" t="str">
        <f t="shared" si="5"/>
        <v/>
      </c>
      <c r="W25" s="187" t="str">
        <f t="shared" si="3"/>
        <v/>
      </c>
      <c r="X25" s="64" t="str">
        <f t="shared" si="5"/>
        <v/>
      </c>
      <c r="Y25" s="138" t="str">
        <f t="shared" si="4"/>
        <v/>
      </c>
      <c r="Z25" s="160" t="str">
        <f t="shared" si="5"/>
        <v/>
      </c>
      <c r="AR25" t="s">
        <v>194</v>
      </c>
      <c r="AX25" t="s">
        <v>220</v>
      </c>
      <c r="AZ25" t="s">
        <v>235</v>
      </c>
      <c r="BF25" t="s">
        <v>358</v>
      </c>
    </row>
    <row r="26" spans="5:58" ht="36.75" customHeight="1">
      <c r="E26" s="487" t="s">
        <v>105</v>
      </c>
      <c r="F26" s="487"/>
      <c r="G26" s="487"/>
      <c r="H26" s="160">
        <f t="shared" ref="H26:Z26" si="6">+IFERROR(IF(COUNT(H18,H25),ROUND(SUM(H18,H25),0),""),"")</f>
        <v>3</v>
      </c>
      <c r="I26" s="160">
        <f t="shared" si="6"/>
        <v>4620244</v>
      </c>
      <c r="J26" s="160" t="str">
        <f t="shared" si="6"/>
        <v/>
      </c>
      <c r="K26" s="158" t="str">
        <f t="shared" si="6"/>
        <v/>
      </c>
      <c r="L26" s="160">
        <f t="shared" si="6"/>
        <v>4620244</v>
      </c>
      <c r="M26" s="175">
        <f>+IFERROR(IF(COUNT(L26),ROUND(L26/'Shareholding Pattern'!$L$57*100,2),""),0)</f>
        <v>42.47</v>
      </c>
      <c r="N26" s="159">
        <f t="shared" si="6"/>
        <v>4620244</v>
      </c>
      <c r="O26" s="159" t="str">
        <f t="shared" si="6"/>
        <v/>
      </c>
      <c r="P26" s="160">
        <f t="shared" si="6"/>
        <v>4620244</v>
      </c>
      <c r="Q26" s="183">
        <f>IFERROR(IF(COUNT(P26),ROUND(P26/$P$58*100,2),""),0)</f>
        <v>42.47</v>
      </c>
      <c r="R26" s="356" t="str">
        <f t="shared" si="6"/>
        <v/>
      </c>
      <c r="S26" s="356" t="str">
        <f t="shared" si="6"/>
        <v/>
      </c>
      <c r="T26" s="160" t="str">
        <f t="shared" si="6"/>
        <v/>
      </c>
      <c r="U26" s="137">
        <f>+IFERROR(IF(COUNT(L26,T26),ROUND(SUM(L26,T26)/SUM('Shareholding Pattern'!$L$57,'Shareholding Pattern'!$T$57)*100,2),""),0)</f>
        <v>42.47</v>
      </c>
      <c r="V26" s="160" t="str">
        <f t="shared" si="6"/>
        <v/>
      </c>
      <c r="W26" s="187" t="str">
        <f>+IFERROR(IF(COUNT(V26),ROUND(SUM(V26)/SUM(L26)*100,2),""),0)</f>
        <v/>
      </c>
      <c r="X26" s="160" t="str">
        <f t="shared" si="6"/>
        <v/>
      </c>
      <c r="Y26" s="138" t="str">
        <f t="shared" si="4"/>
        <v/>
      </c>
      <c r="Z26" s="160">
        <f t="shared" si="6"/>
        <v>4620244</v>
      </c>
      <c r="AR26" t="s">
        <v>195</v>
      </c>
      <c r="AX26" t="s">
        <v>338</v>
      </c>
      <c r="AZ26" t="s">
        <v>236</v>
      </c>
      <c r="BF26" t="s">
        <v>359</v>
      </c>
    </row>
    <row r="27" spans="5:58" ht="33" customHeight="1">
      <c r="E27" s="157"/>
      <c r="F27" s="247" t="s">
        <v>427</v>
      </c>
      <c r="M27"/>
      <c r="N27"/>
      <c r="O27"/>
      <c r="Q27"/>
      <c r="U27"/>
      <c r="V27"/>
      <c r="W27"/>
      <c r="X27"/>
      <c r="Y27"/>
      <c r="AX27" t="s">
        <v>339</v>
      </c>
      <c r="AZ27" t="s">
        <v>237</v>
      </c>
      <c r="BF27" t="s">
        <v>360</v>
      </c>
    </row>
    <row r="28" spans="5:58" ht="31.5" customHeight="1">
      <c r="E28" s="118" t="s">
        <v>44</v>
      </c>
      <c r="F28" s="325" t="s">
        <v>45</v>
      </c>
      <c r="G28" s="326"/>
      <c r="H28" s="371" t="s">
        <v>507</v>
      </c>
      <c r="I28" s="357"/>
      <c r="J28" s="357"/>
      <c r="K28" s="326"/>
      <c r="L28" s="326"/>
      <c r="M28" s="326"/>
      <c r="N28" s="326"/>
      <c r="O28" s="326"/>
      <c r="P28" s="357"/>
      <c r="Q28" s="326"/>
      <c r="R28" s="357"/>
      <c r="S28" s="357"/>
      <c r="T28" s="357"/>
      <c r="U28" s="326"/>
      <c r="V28" s="326"/>
      <c r="W28" s="326"/>
      <c r="X28" s="326"/>
      <c r="Y28" s="326"/>
      <c r="Z28" s="367"/>
      <c r="AX28" t="s">
        <v>340</v>
      </c>
      <c r="AZ28" t="s">
        <v>238</v>
      </c>
      <c r="BF28" t="s">
        <v>361</v>
      </c>
    </row>
    <row r="29" spans="5:58" ht="20.100000000000001" customHeight="1">
      <c r="E29" s="108" t="s">
        <v>24</v>
      </c>
      <c r="F29" s="506" t="s">
        <v>40</v>
      </c>
      <c r="G29" s="507"/>
      <c r="H29" s="507"/>
      <c r="I29" s="507"/>
      <c r="J29" s="507"/>
      <c r="K29" s="507"/>
      <c r="L29" s="507"/>
      <c r="M29" s="507"/>
      <c r="N29" s="507"/>
      <c r="O29" s="507"/>
      <c r="P29" s="507"/>
      <c r="Q29" s="507"/>
      <c r="R29" s="507"/>
      <c r="S29" s="507"/>
      <c r="T29" s="507"/>
      <c r="U29" s="507"/>
      <c r="V29" s="507"/>
      <c r="W29" s="507"/>
      <c r="X29" s="507"/>
      <c r="Y29" s="507"/>
      <c r="Z29" s="507"/>
      <c r="AX29" t="s">
        <v>341</v>
      </c>
      <c r="AZ29" t="s">
        <v>239</v>
      </c>
      <c r="BF29" t="s">
        <v>362</v>
      </c>
    </row>
    <row r="30" spans="5:58" ht="20.100000000000001" customHeight="1">
      <c r="E30" s="110" t="s">
        <v>26</v>
      </c>
      <c r="F30" s="254" t="s">
        <v>46</v>
      </c>
      <c r="H30" s="296"/>
      <c r="I30" s="296"/>
      <c r="J30" s="296"/>
      <c r="K30" s="132"/>
      <c r="L30" s="216" t="str">
        <f>+IFERROR(IF(COUNT(I30:K30),ROUND(SUM(I30:K30),0),""),"")</f>
        <v/>
      </c>
      <c r="M30" s="217" t="str">
        <f>+IFERROR(IF(COUNT(L30),ROUND(L30/'Shareholding Pattern'!$L$57*100,2),""),"")</f>
        <v/>
      </c>
      <c r="N30" s="324" t="str">
        <f t="shared" ref="N30" si="7">IF(I30="","",I30)</f>
        <v/>
      </c>
      <c r="O30" s="132"/>
      <c r="P30" s="192" t="str">
        <f>+IFERROR(IF(COUNT(N30:O30),ROUND(SUM(N30:O30),0),""),"")</f>
        <v/>
      </c>
      <c r="Q30" s="182" t="str">
        <f>+IFERROR(IF(COUNT(P30),ROUND(P30/'Shareholding Pattern'!$P$58*100,2),""),"")</f>
        <v/>
      </c>
      <c r="R30" s="296"/>
      <c r="S30" s="296"/>
      <c r="T30" s="192" t="str">
        <f>+IFERROR(IF(COUNT(R30:S30),ROUND(SUM(R30:S30),0),""),"")</f>
        <v/>
      </c>
      <c r="U30" s="218" t="str">
        <f>+IFERROR(IF(COUNT(L30,T30),ROUND(SUM(L30,T30)/SUM('Shareholding Pattern'!$L$57,'Shareholding Pattern'!$T$57)*100,2),""),"")</f>
        <v/>
      </c>
      <c r="V30" s="132"/>
      <c r="W30" s="186" t="str">
        <f t="shared" ref="W30:W41" si="8">+IFERROR(IF(COUNT(V30),ROUND(SUM(V30)/SUM(L30)*100,2),""),0)</f>
        <v/>
      </c>
      <c r="X30" s="491"/>
      <c r="Y30" s="492"/>
      <c r="Z30" s="296"/>
      <c r="AR30" t="s">
        <v>310</v>
      </c>
      <c r="AX30" t="s">
        <v>342</v>
      </c>
      <c r="AZ30" t="s">
        <v>240</v>
      </c>
      <c r="BF30" t="s">
        <v>363</v>
      </c>
    </row>
    <row r="31" spans="5:58" ht="20.100000000000001" customHeight="1">
      <c r="E31" s="110" t="s">
        <v>28</v>
      </c>
      <c r="F31" s="251" t="s">
        <v>47</v>
      </c>
      <c r="H31" s="296"/>
      <c r="I31" s="296"/>
      <c r="J31" s="296"/>
      <c r="K31" s="132"/>
      <c r="L31" s="192" t="str">
        <f t="shared" ref="L31:L39" si="9">+IFERROR(IF(COUNT(I31:K31),ROUND(SUM(I31:K31),0),""),"")</f>
        <v/>
      </c>
      <c r="M31" s="217" t="str">
        <f>+IFERROR(IF(COUNT(L31),ROUND(L31/'Shareholding Pattern'!$L$57*100,2),""),"")</f>
        <v/>
      </c>
      <c r="N31" s="324" t="str">
        <f>IF(I31="","",I31)</f>
        <v/>
      </c>
      <c r="O31" s="132"/>
      <c r="P31" s="192" t="str">
        <f t="shared" ref="P31:P38" si="10">+IFERROR(IF(COUNT(N31:O31),ROUND(SUM(N31:O31),0),""),"")</f>
        <v/>
      </c>
      <c r="Q31" s="182" t="str">
        <f>+IFERROR(IF(COUNT(P31),ROUND(P31/'Shareholding Pattern'!$P$58*100,2),""),"")</f>
        <v/>
      </c>
      <c r="R31" s="296"/>
      <c r="S31" s="296"/>
      <c r="T31" s="192" t="str">
        <f t="shared" ref="T31:T38" si="11">+IFERROR(IF(COUNT(R31:S31),ROUND(SUM(R31:S31),0),""),"")</f>
        <v/>
      </c>
      <c r="U31" s="218" t="str">
        <f>+IFERROR(IF(COUNT(L31,T31),ROUND(SUM(L31,T31)/SUM('Shareholding Pattern'!$L$57,'Shareholding Pattern'!$T$57)*100,2),""),"")</f>
        <v/>
      </c>
      <c r="V31" s="132"/>
      <c r="W31" s="186" t="str">
        <f t="shared" si="8"/>
        <v/>
      </c>
      <c r="X31" s="493"/>
      <c r="Y31" s="494"/>
      <c r="Z31" s="296"/>
      <c r="AR31" t="s">
        <v>196</v>
      </c>
      <c r="AX31" t="s">
        <v>343</v>
      </c>
      <c r="AZ31" t="s">
        <v>241</v>
      </c>
      <c r="BF31" t="s">
        <v>374</v>
      </c>
    </row>
    <row r="32" spans="5:58" ht="20.100000000000001" customHeight="1">
      <c r="E32" s="110" t="s">
        <v>30</v>
      </c>
      <c r="F32" s="251" t="s">
        <v>48</v>
      </c>
      <c r="H32" s="296"/>
      <c r="I32" s="296"/>
      <c r="J32" s="296"/>
      <c r="K32" s="132"/>
      <c r="L32" s="192" t="str">
        <f t="shared" si="9"/>
        <v/>
      </c>
      <c r="M32" s="217" t="str">
        <f>+IFERROR(IF(COUNT(L32),ROUND(L32/'Shareholding Pattern'!$L$57*100,2),""),"")</f>
        <v/>
      </c>
      <c r="N32" s="324" t="str">
        <f t="shared" ref="N32:N38" si="12">IF(I32="","",I32)</f>
        <v/>
      </c>
      <c r="O32" s="132"/>
      <c r="P32" s="192" t="str">
        <f t="shared" si="10"/>
        <v/>
      </c>
      <c r="Q32" s="182" t="str">
        <f>+IFERROR(IF(COUNT(P32),ROUND(P32/'Shareholding Pattern'!$P$58*100,2),""),"")</f>
        <v/>
      </c>
      <c r="R32" s="296"/>
      <c r="S32" s="296"/>
      <c r="T32" s="192" t="str">
        <f t="shared" si="11"/>
        <v/>
      </c>
      <c r="U32" s="218" t="str">
        <f>+IFERROR(IF(COUNT(L32,T32),ROUND(SUM(L32,T32)/SUM('Shareholding Pattern'!$L$57,'Shareholding Pattern'!$T$57)*100,2),""),"")</f>
        <v/>
      </c>
      <c r="V32" s="132"/>
      <c r="W32" s="186" t="str">
        <f t="shared" si="8"/>
        <v/>
      </c>
      <c r="X32" s="493"/>
      <c r="Y32" s="494"/>
      <c r="Z32" s="296"/>
      <c r="AR32" t="s">
        <v>197</v>
      </c>
      <c r="AX32" t="s">
        <v>221</v>
      </c>
      <c r="AZ32" t="s">
        <v>242</v>
      </c>
      <c r="BF32" t="s">
        <v>364</v>
      </c>
    </row>
    <row r="33" spans="5:58" ht="20.100000000000001" customHeight="1">
      <c r="E33" s="110" t="s">
        <v>32</v>
      </c>
      <c r="F33" s="251" t="s">
        <v>49</v>
      </c>
      <c r="H33" s="296"/>
      <c r="I33" s="296"/>
      <c r="J33" s="296"/>
      <c r="K33" s="132"/>
      <c r="L33" s="192" t="str">
        <f t="shared" si="9"/>
        <v/>
      </c>
      <c r="M33" s="217" t="str">
        <f>+IFERROR(IF(COUNT(L33),ROUND(L33/'Shareholding Pattern'!$L$57*100,2),""),"")</f>
        <v/>
      </c>
      <c r="N33" s="324" t="str">
        <f t="shared" si="12"/>
        <v/>
      </c>
      <c r="O33" s="132"/>
      <c r="P33" s="192" t="str">
        <f t="shared" si="10"/>
        <v/>
      </c>
      <c r="Q33" s="182" t="str">
        <f>+IFERROR(IF(COUNT(P33),ROUND(P33/'Shareholding Pattern'!$P$58*100,2),""),"")</f>
        <v/>
      </c>
      <c r="R33" s="296"/>
      <c r="S33" s="296"/>
      <c r="T33" s="192" t="str">
        <f t="shared" si="11"/>
        <v/>
      </c>
      <c r="U33" s="218" t="str">
        <f>+IFERROR(IF(COUNT(L33,T33),ROUND(SUM(L33,T33)/SUM('Shareholding Pattern'!$L$57,'Shareholding Pattern'!$T$57)*100,2),""),"")</f>
        <v/>
      </c>
      <c r="V33" s="132"/>
      <c r="W33" s="186" t="str">
        <f t="shared" si="8"/>
        <v/>
      </c>
      <c r="X33" s="493"/>
      <c r="Y33" s="494"/>
      <c r="Z33" s="296"/>
      <c r="AR33" t="s">
        <v>198</v>
      </c>
      <c r="AX33" t="s">
        <v>222</v>
      </c>
      <c r="AZ33" t="s">
        <v>243</v>
      </c>
      <c r="BF33" t="s">
        <v>365</v>
      </c>
    </row>
    <row r="34" spans="5:58" ht="20.100000000000001" customHeight="1">
      <c r="E34" s="110" t="s">
        <v>42</v>
      </c>
      <c r="F34" s="251" t="s">
        <v>50</v>
      </c>
      <c r="H34" s="296"/>
      <c r="I34" s="296"/>
      <c r="J34" s="296"/>
      <c r="K34" s="132"/>
      <c r="L34" s="192" t="str">
        <f t="shared" si="9"/>
        <v/>
      </c>
      <c r="M34" s="217" t="str">
        <f>+IFERROR(IF(COUNT(L34),ROUND(L34/'Shareholding Pattern'!$L$57*100,2),""),"")</f>
        <v/>
      </c>
      <c r="N34" s="324" t="str">
        <f t="shared" si="12"/>
        <v/>
      </c>
      <c r="O34" s="132"/>
      <c r="P34" s="192" t="str">
        <f t="shared" si="10"/>
        <v/>
      </c>
      <c r="Q34" s="182" t="str">
        <f>+IFERROR(IF(COUNT(P34),ROUND(P34/'Shareholding Pattern'!$P$58*100,2),""),"")</f>
        <v/>
      </c>
      <c r="R34" s="296"/>
      <c r="S34" s="296"/>
      <c r="T34" s="192" t="str">
        <f>+IFERROR(IF(COUNT(R34,S34),ROUND(SUM(R34,S34),0),""),"")</f>
        <v/>
      </c>
      <c r="U34" s="218" t="str">
        <f>+IFERROR(IF(COUNT(L34,T34),ROUND(SUM(L34,T34)/SUM('Shareholding Pattern'!$L$57,'Shareholding Pattern'!$T$57)*100,2),""),"")</f>
        <v/>
      </c>
      <c r="V34" s="132"/>
      <c r="W34" s="186" t="str">
        <f t="shared" si="8"/>
        <v/>
      </c>
      <c r="X34" s="493"/>
      <c r="Y34" s="494"/>
      <c r="Z34" s="296"/>
      <c r="AR34" t="s">
        <v>199</v>
      </c>
      <c r="AX34" t="s">
        <v>223</v>
      </c>
      <c r="AZ34" t="s">
        <v>244</v>
      </c>
      <c r="BF34" t="s">
        <v>366</v>
      </c>
    </row>
    <row r="35" spans="5:58" ht="20.100000000000001" customHeight="1">
      <c r="E35" s="110" t="s">
        <v>51</v>
      </c>
      <c r="F35" s="251" t="s">
        <v>31</v>
      </c>
      <c r="H35" s="296"/>
      <c r="I35" s="296"/>
      <c r="J35" s="296"/>
      <c r="K35" s="132"/>
      <c r="L35" s="192" t="str">
        <f t="shared" si="9"/>
        <v/>
      </c>
      <c r="M35" s="217" t="str">
        <f>+IFERROR(IF(COUNT(L35),ROUND(L35/'Shareholding Pattern'!$L$57*100,2),""),"")</f>
        <v/>
      </c>
      <c r="N35" s="324" t="str">
        <f t="shared" si="12"/>
        <v/>
      </c>
      <c r="O35" s="132"/>
      <c r="P35" s="192" t="str">
        <f t="shared" si="10"/>
        <v/>
      </c>
      <c r="Q35" s="182" t="str">
        <f>+IFERROR(IF(COUNT(P35),ROUND(P35/'Shareholding Pattern'!$P$58*100,2),""),"")</f>
        <v/>
      </c>
      <c r="R35" s="296"/>
      <c r="S35" s="296"/>
      <c r="T35" s="192" t="str">
        <f t="shared" si="11"/>
        <v/>
      </c>
      <c r="U35" s="218" t="str">
        <f>+IFERROR(IF(COUNT(L35,T35),ROUND(SUM(L35,T35)/SUM('Shareholding Pattern'!$L$57,'Shareholding Pattern'!$T$57)*100,2),""),"")</f>
        <v/>
      </c>
      <c r="V35" s="132"/>
      <c r="W35" s="186" t="str">
        <f t="shared" si="8"/>
        <v/>
      </c>
      <c r="X35" s="493"/>
      <c r="Y35" s="494"/>
      <c r="Z35" s="296"/>
      <c r="AR35" t="s">
        <v>200</v>
      </c>
      <c r="AX35" t="s">
        <v>224</v>
      </c>
      <c r="AZ35" t="s">
        <v>389</v>
      </c>
      <c r="BF35" t="s">
        <v>367</v>
      </c>
    </row>
    <row r="36" spans="5:58" ht="20.100000000000001" customHeight="1">
      <c r="E36" s="110" t="s">
        <v>52</v>
      </c>
      <c r="F36" s="251" t="s">
        <v>53</v>
      </c>
      <c r="H36" s="296"/>
      <c r="I36" s="296"/>
      <c r="J36" s="296"/>
      <c r="K36" s="132"/>
      <c r="L36" s="192" t="str">
        <f t="shared" si="9"/>
        <v/>
      </c>
      <c r="M36" s="217" t="str">
        <f>+IFERROR(IF(COUNT(L36),ROUND(L36/'Shareholding Pattern'!$L$57*100,2),""),"")</f>
        <v/>
      </c>
      <c r="N36" s="324" t="str">
        <f t="shared" si="12"/>
        <v/>
      </c>
      <c r="O36" s="132"/>
      <c r="P36" s="192" t="str">
        <f t="shared" si="10"/>
        <v/>
      </c>
      <c r="Q36" s="182" t="str">
        <f>+IFERROR(IF(COUNT(P36),ROUND(P36/'Shareholding Pattern'!$P$58*100,2),""),"")</f>
        <v/>
      </c>
      <c r="R36" s="296"/>
      <c r="S36" s="296"/>
      <c r="T36" s="192" t="str">
        <f t="shared" si="11"/>
        <v/>
      </c>
      <c r="U36" s="218" t="str">
        <f>+IFERROR(IF(COUNT(L36,T36),ROUND(SUM(L36,T36)/SUM('Shareholding Pattern'!$L$57,'Shareholding Pattern'!$T$57)*100,2),""),"")</f>
        <v/>
      </c>
      <c r="V36" s="132"/>
      <c r="W36" s="186" t="str">
        <f t="shared" si="8"/>
        <v/>
      </c>
      <c r="X36" s="493"/>
      <c r="Y36" s="494"/>
      <c r="Z36" s="296"/>
      <c r="AR36" t="s">
        <v>201</v>
      </c>
      <c r="AX36" t="s">
        <v>344</v>
      </c>
      <c r="AZ36" t="s">
        <v>245</v>
      </c>
      <c r="BF36" t="s">
        <v>368</v>
      </c>
    </row>
    <row r="37" spans="5:58" ht="20.100000000000001" customHeight="1">
      <c r="E37" s="110" t="s">
        <v>54</v>
      </c>
      <c r="F37" s="251" t="s">
        <v>55</v>
      </c>
      <c r="H37" s="296"/>
      <c r="I37" s="296"/>
      <c r="J37" s="296"/>
      <c r="K37" s="132"/>
      <c r="L37" s="192" t="str">
        <f t="shared" si="9"/>
        <v/>
      </c>
      <c r="M37" s="217" t="str">
        <f>+IFERROR(IF(COUNT(L37),ROUND(L37/'Shareholding Pattern'!$L$57*100,2),""),"")</f>
        <v/>
      </c>
      <c r="N37" s="324" t="str">
        <f t="shared" si="12"/>
        <v/>
      </c>
      <c r="O37" s="132"/>
      <c r="P37" s="192" t="str">
        <f t="shared" si="10"/>
        <v/>
      </c>
      <c r="Q37" s="182" t="str">
        <f>+IFERROR(IF(COUNT(P37),ROUND(P37/'Shareholding Pattern'!$P$58*100,2),""),"")</f>
        <v/>
      </c>
      <c r="R37" s="296"/>
      <c r="S37" s="296"/>
      <c r="T37" s="192" t="str">
        <f t="shared" si="11"/>
        <v/>
      </c>
      <c r="U37" s="218" t="str">
        <f>+IFERROR(IF(COUNT(L37,T37),ROUND(SUM(L37,T37)/SUM('Shareholding Pattern'!$L$57,'Shareholding Pattern'!$T$57)*100,2),""),"")</f>
        <v/>
      </c>
      <c r="V37" s="132"/>
      <c r="W37" s="186" t="str">
        <f t="shared" si="8"/>
        <v/>
      </c>
      <c r="X37" s="493"/>
      <c r="Y37" s="494"/>
      <c r="Z37" s="296"/>
      <c r="AR37" t="s">
        <v>202</v>
      </c>
      <c r="AX37" t="s">
        <v>225</v>
      </c>
      <c r="AZ37" t="s">
        <v>246</v>
      </c>
      <c r="BF37" t="s">
        <v>376</v>
      </c>
    </row>
    <row r="38" spans="5:58" ht="20.100000000000001" customHeight="1">
      <c r="E38" s="116" t="s">
        <v>56</v>
      </c>
      <c r="F38" s="253" t="s">
        <v>33</v>
      </c>
      <c r="H38" s="296"/>
      <c r="I38" s="296"/>
      <c r="J38" s="296"/>
      <c r="K38" s="132"/>
      <c r="L38" s="219" t="str">
        <f t="shared" si="9"/>
        <v/>
      </c>
      <c r="M38" s="260" t="str">
        <f>+IFERROR(IF(COUNT(L38),ROUND(L38/'Shareholding Pattern'!$L$57*100,2),""),"")</f>
        <v/>
      </c>
      <c r="N38" s="324" t="str">
        <f t="shared" si="12"/>
        <v/>
      </c>
      <c r="O38" s="132"/>
      <c r="P38" s="219" t="str">
        <f t="shared" si="10"/>
        <v/>
      </c>
      <c r="Q38" s="220" t="str">
        <f>+IFERROR(IF(COUNT(P38),ROUND(P38/'Shareholding Pattern'!$P$58*100,2),""),"")</f>
        <v/>
      </c>
      <c r="R38" s="296"/>
      <c r="S38" s="296"/>
      <c r="T38" s="219" t="str">
        <f t="shared" si="11"/>
        <v/>
      </c>
      <c r="U38" s="221" t="str">
        <f>+IFERROR(IF(COUNT(L38,T38),ROUND(SUM(L38,T38)/SUM('Shareholding Pattern'!$L$57,'Shareholding Pattern'!$T$57)*100,2),""),"")</f>
        <v/>
      </c>
      <c r="V38" s="132"/>
      <c r="W38" s="186" t="str">
        <f t="shared" si="8"/>
        <v/>
      </c>
      <c r="X38" s="493"/>
      <c r="Y38" s="494"/>
      <c r="Z38" s="296"/>
      <c r="AR38" t="s">
        <v>203</v>
      </c>
      <c r="AX38" t="s">
        <v>345</v>
      </c>
      <c r="AZ38" t="s">
        <v>247</v>
      </c>
      <c r="BF38" t="s">
        <v>377</v>
      </c>
    </row>
    <row r="39" spans="5:58" ht="20.100000000000001" customHeight="1">
      <c r="E39" s="488" t="s">
        <v>57</v>
      </c>
      <c r="F39" s="488"/>
      <c r="G39" s="488"/>
      <c r="H39" s="64" t="str">
        <f t="shared" ref="H39:Z39" si="13">+IFERROR(IF(COUNT(H30:H38),ROUND(SUM(H30:H38),0),""),"")</f>
        <v/>
      </c>
      <c r="I39" s="64" t="str">
        <f t="shared" si="13"/>
        <v/>
      </c>
      <c r="J39" s="64" t="str">
        <f t="shared" si="13"/>
        <v/>
      </c>
      <c r="K39" s="64" t="str">
        <f t="shared" si="13"/>
        <v/>
      </c>
      <c r="L39" s="64" t="str">
        <f t="shared" si="9"/>
        <v/>
      </c>
      <c r="M39" s="176" t="str">
        <f>+IFERROR(IF(COUNT(L39),ROUND(L39/'Shareholding Pattern'!$L$57*100,2),""),"")</f>
        <v/>
      </c>
      <c r="N39" s="176" t="str">
        <f t="shared" si="13"/>
        <v/>
      </c>
      <c r="O39" s="176" t="str">
        <f t="shared" si="13"/>
        <v/>
      </c>
      <c r="P39" s="64" t="str">
        <f t="shared" si="13"/>
        <v/>
      </c>
      <c r="Q39" s="183" t="str">
        <f>+IFERROR(IF(COUNT(P39),ROUND(P39/'Shareholding Pattern'!$P$58*100,2),""),"")</f>
        <v/>
      </c>
      <c r="R39" s="64" t="str">
        <f t="shared" si="13"/>
        <v/>
      </c>
      <c r="S39" s="64" t="str">
        <f t="shared" si="13"/>
        <v/>
      </c>
      <c r="T39" s="64" t="str">
        <f t="shared" si="13"/>
        <v/>
      </c>
      <c r="U39" s="161" t="str">
        <f>+IFERROR(IF(COUNT(L39,T39),ROUND(SUM(L39,T39)/SUM('Shareholding Pattern'!$L$57,'Shareholding Pattern'!$T$57)*100,2),""),"")</f>
        <v/>
      </c>
      <c r="V39" s="64" t="str">
        <f t="shared" si="13"/>
        <v/>
      </c>
      <c r="W39" s="188" t="str">
        <f t="shared" si="8"/>
        <v/>
      </c>
      <c r="X39" s="493"/>
      <c r="Y39" s="494"/>
      <c r="Z39" s="64" t="str">
        <f t="shared" si="13"/>
        <v/>
      </c>
      <c r="AR39" t="s">
        <v>204</v>
      </c>
      <c r="AX39" t="s">
        <v>346</v>
      </c>
      <c r="AZ39" t="s">
        <v>391</v>
      </c>
      <c r="BF39" t="s">
        <v>379</v>
      </c>
    </row>
    <row r="40" spans="5:58" ht="37.5" customHeight="1">
      <c r="E40" s="162" t="s">
        <v>60</v>
      </c>
      <c r="F40" s="246" t="s">
        <v>61</v>
      </c>
      <c r="G40" s="241"/>
      <c r="H40" s="296"/>
      <c r="I40" s="296"/>
      <c r="J40" s="296"/>
      <c r="K40" s="296"/>
      <c r="L40" s="222" t="str">
        <f>+IFERROR(IF(COUNT(I40:K40),ROUND(SUM(I40:K40),0),""),"")</f>
        <v/>
      </c>
      <c r="M40" s="223" t="str">
        <f>+IFERROR(IF(COUNT(L40),ROUND(L40/'Shareholding Pattern'!$L$57*100,2),""),"")</f>
        <v/>
      </c>
      <c r="N40" s="296" t="str">
        <f>IF(I40="","",I40)</f>
        <v/>
      </c>
      <c r="O40" s="296"/>
      <c r="P40" s="361" t="str">
        <f t="shared" ref="P40" si="14">+IFERROR(IF(COUNT(N40:O40),ROUND(SUM(N40:O40),0),""),"")</f>
        <v/>
      </c>
      <c r="Q40" s="224" t="str">
        <f>+IFERROR(IF(COUNT(P40),ROUND(P40/'Shareholding Pattern'!$P$58*100,2),""),"")</f>
        <v/>
      </c>
      <c r="R40" s="296"/>
      <c r="S40" s="296"/>
      <c r="T40" s="361" t="str">
        <f t="shared" ref="T40" si="15">+IFERROR(IF(COUNT(R40:S40),ROUND(SUM(R40:S40),0),""),"")</f>
        <v/>
      </c>
      <c r="U40" s="225" t="str">
        <f>+IFERROR(IF(COUNT(L40,T40),ROUND(SUM(L40,T40)/SUM('Shareholding Pattern'!$L$57,'Shareholding Pattern'!$T$57)*100,2),""),"")</f>
        <v/>
      </c>
      <c r="V40" s="296"/>
      <c r="W40" s="353" t="str">
        <f t="shared" si="8"/>
        <v/>
      </c>
      <c r="X40" s="493"/>
      <c r="Y40" s="494"/>
      <c r="Z40" s="296"/>
      <c r="AR40" t="s">
        <v>205</v>
      </c>
      <c r="AX40" t="s">
        <v>226</v>
      </c>
      <c r="AZ40" t="s">
        <v>248</v>
      </c>
      <c r="BF40" t="s">
        <v>382</v>
      </c>
    </row>
    <row r="41" spans="5:58" ht="20.100000000000001" customHeight="1">
      <c r="E41" s="488" t="s">
        <v>62</v>
      </c>
      <c r="F41" s="488"/>
      <c r="G41" s="488"/>
      <c r="H41" s="53" t="str">
        <f>+IF(COUNT(H40),SUM(H40),"")</f>
        <v/>
      </c>
      <c r="I41" s="53" t="str">
        <f t="shared" ref="I41:V41" si="16">+IF(COUNT(I40),SUM(I40),"")</f>
        <v/>
      </c>
      <c r="J41" s="53" t="str">
        <f t="shared" si="16"/>
        <v/>
      </c>
      <c r="K41" s="1" t="str">
        <f t="shared" si="16"/>
        <v/>
      </c>
      <c r="L41" s="53" t="str">
        <f t="shared" si="16"/>
        <v/>
      </c>
      <c r="M41" s="176" t="str">
        <f>+IFERROR(IF(COUNT(L41),ROUND(L41/'Shareholding Pattern'!$L$57*100,2),""),"")</f>
        <v/>
      </c>
      <c r="N41" s="34" t="str">
        <f t="shared" si="16"/>
        <v/>
      </c>
      <c r="O41" s="34" t="str">
        <f t="shared" si="16"/>
        <v/>
      </c>
      <c r="P41" s="53" t="str">
        <f t="shared" si="16"/>
        <v/>
      </c>
      <c r="Q41" s="184" t="str">
        <f>+IFERROR(IF(COUNT(P41),ROUND(P41/'Shareholding Pattern'!$P$58*100,2),""),"")</f>
        <v/>
      </c>
      <c r="R41" s="53" t="str">
        <f t="shared" si="16"/>
        <v/>
      </c>
      <c r="S41" s="53" t="str">
        <f t="shared" si="16"/>
        <v/>
      </c>
      <c r="T41" s="53" t="str">
        <f t="shared" si="16"/>
        <v/>
      </c>
      <c r="U41" s="161" t="str">
        <f>+IFERROR(IF(COUNT(L41,T41),ROUND(SUM(L41,T41)/SUM('Shareholding Pattern'!$L$57,'Shareholding Pattern'!$T$57)*100,2),""),"")</f>
        <v/>
      </c>
      <c r="V41" s="53" t="str">
        <f t="shared" si="16"/>
        <v/>
      </c>
      <c r="W41" s="188" t="str">
        <f t="shared" si="8"/>
        <v/>
      </c>
      <c r="X41" s="493"/>
      <c r="Y41" s="494"/>
      <c r="Z41" s="53" t="str">
        <f t="shared" ref="Z41" si="17">+IF(COUNT(Z40),SUM(Z40),"")</f>
        <v/>
      </c>
      <c r="AR41" t="s">
        <v>431</v>
      </c>
    </row>
    <row r="42" spans="5:58" ht="20.100000000000001" customHeight="1">
      <c r="E42" s="114" t="s">
        <v>63</v>
      </c>
      <c r="F42" s="248" t="s">
        <v>64</v>
      </c>
      <c r="G42" s="163"/>
      <c r="H42" s="358"/>
      <c r="I42" s="358"/>
      <c r="J42" s="358"/>
      <c r="K42" s="163"/>
      <c r="L42" s="163"/>
      <c r="M42" s="164"/>
      <c r="N42" s="165"/>
      <c r="O42" s="165"/>
      <c r="P42" s="358"/>
      <c r="Q42" s="164"/>
      <c r="R42" s="358"/>
      <c r="S42" s="358"/>
      <c r="T42" s="358"/>
      <c r="U42" s="163"/>
      <c r="V42" s="165"/>
      <c r="W42" s="166"/>
      <c r="X42" s="493"/>
      <c r="Y42" s="494"/>
      <c r="Z42" s="368"/>
    </row>
    <row r="43" spans="5:58" ht="51.75" customHeight="1">
      <c r="E43" s="149" t="s">
        <v>76</v>
      </c>
      <c r="F43" s="249" t="s">
        <v>65</v>
      </c>
      <c r="H43" s="296">
        <v>2776</v>
      </c>
      <c r="I43" s="296">
        <v>3587533</v>
      </c>
      <c r="J43" s="296"/>
      <c r="K43" s="296"/>
      <c r="L43" s="226">
        <f>+IFERROR(IF(COUNT(I43:K43),ROUND(SUM(I43:K43),0),""),"")</f>
        <v>3587533</v>
      </c>
      <c r="M43" s="227">
        <f>+IFERROR(IF(COUNT(L43),ROUND(L43/'Shareholding Pattern'!$L$57*100,2),""),"")</f>
        <v>32.979999999999997</v>
      </c>
      <c r="N43" s="296">
        <v>3587533</v>
      </c>
      <c r="O43" s="296"/>
      <c r="P43" s="226">
        <f t="shared" ref="P43" si="18">+IFERROR(IF(COUNT(N43:O43),ROUND(SUM(N43:O43),0),""),"")</f>
        <v>3587533</v>
      </c>
      <c r="Q43" s="180">
        <f>+IFERROR(IF(COUNT(P43),ROUND(P43/'Shareholding Pattern'!$P$58*100,2),""),"")</f>
        <v>32.979999999999997</v>
      </c>
      <c r="R43" s="296"/>
      <c r="S43" s="296"/>
      <c r="T43" s="226" t="str">
        <f>+IFERROR(IF(COUNT(R43:S43),ROUND(SUM(R43:S43),0),""),"")</f>
        <v/>
      </c>
      <c r="U43" s="229">
        <f>+IFERROR(IF(COUNT(L43,T43),ROUND(SUM(L43,T43)/SUM('Shareholding Pattern'!$L$57,'Shareholding Pattern'!$T$57)*100,2),""),"")</f>
        <v>32.979999999999997</v>
      </c>
      <c r="V43" s="296"/>
      <c r="W43" s="186" t="str">
        <f t="shared" ref="W43:W50" si="19">+IFERROR(IF(COUNT(V43),ROUND(SUM(V43)/SUM(L43)*100,2),""),0)</f>
        <v/>
      </c>
      <c r="X43" s="493"/>
      <c r="Y43" s="494"/>
      <c r="Z43" s="296">
        <v>3497104</v>
      </c>
      <c r="AR43" t="s">
        <v>206</v>
      </c>
    </row>
    <row r="44" spans="5:58" ht="43.5" customHeight="1">
      <c r="E44" s="149" t="s">
        <v>77</v>
      </c>
      <c r="F44" s="250" t="s">
        <v>66</v>
      </c>
      <c r="H44" s="296">
        <v>4</v>
      </c>
      <c r="I44" s="296">
        <v>1431607</v>
      </c>
      <c r="J44" s="296"/>
      <c r="K44" s="296"/>
      <c r="L44" s="226">
        <f t="shared" ref="L44:L50" si="20">+IFERROR(IF(COUNT(I44:K44),ROUND(SUM(I44:K44),0),""),"")</f>
        <v>1431607</v>
      </c>
      <c r="M44" s="227">
        <f>+IFERROR(IF(COUNT(L44),ROUND(L44/'Shareholding Pattern'!$L$57*100,2),""),"")</f>
        <v>13.16</v>
      </c>
      <c r="N44" s="296">
        <v>1431607</v>
      </c>
      <c r="O44" s="296"/>
      <c r="P44" s="226">
        <f t="shared" ref="P44:P48" si="21">+IFERROR(IF(COUNT(N44:O44),ROUND(SUM(N44:O44),0),""),"")</f>
        <v>1431607</v>
      </c>
      <c r="Q44" s="180">
        <f>+IFERROR(IF(COUNT(P44),ROUND(P44/'Shareholding Pattern'!$P$58*100,2),""),"")</f>
        <v>13.16</v>
      </c>
      <c r="R44" s="296"/>
      <c r="S44" s="296"/>
      <c r="T44" s="226" t="str">
        <f t="shared" ref="T44:T50" si="22">+IFERROR(IF(COUNT(R44:S44),ROUND(SUM(R44:S44),0),""),"")</f>
        <v/>
      </c>
      <c r="U44" s="229">
        <f>+IFERROR(IF(COUNT(L44,T44),ROUND(SUM(L44,T44)/SUM('Shareholding Pattern'!$L$57,'Shareholding Pattern'!$T$57)*100,2),""),"")</f>
        <v>13.16</v>
      </c>
      <c r="V44" s="296"/>
      <c r="W44" s="186" t="str">
        <f t="shared" si="19"/>
        <v/>
      </c>
      <c r="X44" s="493"/>
      <c r="Y44" s="494"/>
      <c r="Z44" s="296">
        <v>1431607</v>
      </c>
      <c r="AR44" t="s">
        <v>207</v>
      </c>
    </row>
    <row r="45" spans="5:58" ht="20.100000000000001" customHeight="1">
      <c r="E45" s="149" t="s">
        <v>28</v>
      </c>
      <c r="F45" s="251" t="s">
        <v>67</v>
      </c>
      <c r="H45" s="296"/>
      <c r="I45" s="296"/>
      <c r="J45" s="296"/>
      <c r="K45" s="296"/>
      <c r="L45" s="226" t="str">
        <f t="shared" si="20"/>
        <v/>
      </c>
      <c r="M45" s="227" t="str">
        <f>+IFERROR(IF(COUNT(L45),ROUND(L45/'Shareholding Pattern'!$L$57*100,2),""),"")</f>
        <v/>
      </c>
      <c r="N45" s="296"/>
      <c r="O45" s="296"/>
      <c r="P45" s="226" t="str">
        <f t="shared" si="21"/>
        <v/>
      </c>
      <c r="Q45" s="180" t="str">
        <f>+IFERROR(IF(COUNT(P45),ROUND(P45/'Shareholding Pattern'!$P$58*100,2),""),"")</f>
        <v/>
      </c>
      <c r="R45" s="296"/>
      <c r="S45" s="296"/>
      <c r="T45" s="226" t="str">
        <f t="shared" si="22"/>
        <v/>
      </c>
      <c r="U45" s="229" t="str">
        <f>+IFERROR(IF(COUNT(L45,T45),ROUND(SUM(L45,T45)/SUM('Shareholding Pattern'!$L$57,'Shareholding Pattern'!$T$57)*100,2),""),"")</f>
        <v/>
      </c>
      <c r="V45" s="296"/>
      <c r="W45" s="186" t="str">
        <f t="shared" si="19"/>
        <v/>
      </c>
      <c r="X45" s="493"/>
      <c r="Y45" s="494"/>
      <c r="Z45" s="296"/>
      <c r="AR45" t="s">
        <v>208</v>
      </c>
    </row>
    <row r="46" spans="5:58" ht="20.100000000000001" customHeight="1">
      <c r="E46" s="149" t="s">
        <v>30</v>
      </c>
      <c r="F46" s="251" t="s">
        <v>68</v>
      </c>
      <c r="H46" s="296"/>
      <c r="I46" s="296"/>
      <c r="J46" s="296"/>
      <c r="K46" s="296"/>
      <c r="L46" s="226" t="str">
        <f t="shared" si="20"/>
        <v/>
      </c>
      <c r="M46" s="227" t="str">
        <f>+IFERROR(IF(COUNT(L46),ROUND(L46/'Shareholding Pattern'!$L$57*100,2),""),"")</f>
        <v/>
      </c>
      <c r="N46" s="296"/>
      <c r="O46" s="296"/>
      <c r="P46" s="226" t="str">
        <f t="shared" si="21"/>
        <v/>
      </c>
      <c r="Q46" s="228" t="str">
        <f>+IFERROR(IF(COUNT(P46),ROUND(P46/'Shareholding Pattern'!$P$58*100,2),""),"")</f>
        <v/>
      </c>
      <c r="R46" s="296"/>
      <c r="S46" s="296"/>
      <c r="T46" s="226" t="str">
        <f t="shared" si="22"/>
        <v/>
      </c>
      <c r="U46" s="229" t="str">
        <f>+IFERROR(IF(COUNT(L46,T46),ROUND(SUM(L46,T46)/SUM('Shareholding Pattern'!$L$57,'Shareholding Pattern'!$T$57)*100,2),""),"")</f>
        <v/>
      </c>
      <c r="V46" s="296"/>
      <c r="W46" s="186" t="str">
        <f t="shared" si="19"/>
        <v/>
      </c>
      <c r="X46" s="493"/>
      <c r="Y46" s="494"/>
      <c r="Z46" s="296"/>
      <c r="AR46" t="s">
        <v>209</v>
      </c>
    </row>
    <row r="47" spans="5:58" ht="39" customHeight="1">
      <c r="E47" s="149" t="s">
        <v>32</v>
      </c>
      <c r="F47" s="252" t="s">
        <v>69</v>
      </c>
      <c r="H47" s="296"/>
      <c r="I47" s="296"/>
      <c r="J47" s="296"/>
      <c r="K47" s="296"/>
      <c r="L47" s="226" t="str">
        <f t="shared" si="20"/>
        <v/>
      </c>
      <c r="M47" s="227" t="str">
        <f>+IFERROR(IF(COUNT(L47),ROUND(L47/'Shareholding Pattern'!$L$57*100,2),""),"")</f>
        <v/>
      </c>
      <c r="N47" s="296"/>
      <c r="O47" s="296"/>
      <c r="P47" s="226" t="str">
        <f t="shared" si="21"/>
        <v/>
      </c>
      <c r="Q47" s="228" t="str">
        <f>+IFERROR(IF(COUNT(P47),ROUND(P47/'Shareholding Pattern'!$P$58*100,2),""),"")</f>
        <v/>
      </c>
      <c r="R47" s="296"/>
      <c r="S47" s="296"/>
      <c r="T47" s="226" t="str">
        <f t="shared" si="22"/>
        <v/>
      </c>
      <c r="U47" s="229" t="str">
        <f>+IFERROR(IF(COUNT(L47,T47),ROUND(SUM(L47,T47)/SUM('Shareholding Pattern'!$L$57,'Shareholding Pattern'!$T$57)*100,2),""),"")</f>
        <v/>
      </c>
      <c r="V47" s="296"/>
      <c r="W47" s="186" t="str">
        <f t="shared" si="19"/>
        <v/>
      </c>
      <c r="X47" s="493"/>
      <c r="Y47" s="494"/>
      <c r="Z47" s="296"/>
      <c r="AR47" t="s">
        <v>210</v>
      </c>
    </row>
    <row r="48" spans="5:58" ht="20.100000000000001" customHeight="1">
      <c r="E48" s="167" t="s">
        <v>42</v>
      </c>
      <c r="F48" s="253" t="s">
        <v>33</v>
      </c>
      <c r="H48" s="296">
        <v>93</v>
      </c>
      <c r="I48" s="296">
        <v>1239364</v>
      </c>
      <c r="J48" s="296"/>
      <c r="K48" s="296"/>
      <c r="L48" s="230">
        <f t="shared" si="20"/>
        <v>1239364</v>
      </c>
      <c r="M48" s="231">
        <f>+IFERROR(IF(COUNT(L48),ROUND(L48/'Shareholding Pattern'!$L$57*100,2),""),"")</f>
        <v>11.39</v>
      </c>
      <c r="N48" s="296">
        <v>1239364</v>
      </c>
      <c r="O48" s="296"/>
      <c r="P48" s="230">
        <f t="shared" si="21"/>
        <v>1239364</v>
      </c>
      <c r="Q48" s="232">
        <f>+IFERROR(IF(COUNT(P48),ROUND(P48/'Shareholding Pattern'!$P$58*100,2),""),"")</f>
        <v>11.39</v>
      </c>
      <c r="R48" s="296"/>
      <c r="S48" s="296"/>
      <c r="T48" s="230" t="str">
        <f t="shared" si="22"/>
        <v/>
      </c>
      <c r="U48" s="233">
        <f>+IFERROR(IF(COUNT(L48,T48),ROUND(SUM(L48,T48)/SUM('Shareholding Pattern'!$L$57,'Shareholding Pattern'!$T$57)*100,2),""),"")</f>
        <v>11.39</v>
      </c>
      <c r="V48" s="296"/>
      <c r="W48" s="234" t="str">
        <f t="shared" si="19"/>
        <v/>
      </c>
      <c r="X48" s="493"/>
      <c r="Y48" s="494"/>
      <c r="Z48" s="296">
        <v>265399</v>
      </c>
      <c r="AR48" t="s">
        <v>211</v>
      </c>
    </row>
    <row r="49" spans="5:44" ht="20.100000000000001" customHeight="1">
      <c r="E49" s="488" t="s">
        <v>70</v>
      </c>
      <c r="F49" s="488"/>
      <c r="G49" s="488"/>
      <c r="H49" s="194">
        <f>+IFERROR(IF(COUNT(H43:H48),ROUND(SUM(H43:H48),0),""),"")</f>
        <v>2873</v>
      </c>
      <c r="I49" s="194">
        <f t="shared" ref="I49:V49" si="23">+IFERROR(IF(COUNT(I43:I48),ROUND(SUM(I43:I48),0),""),"")</f>
        <v>6258504</v>
      </c>
      <c r="J49" s="194" t="str">
        <f t="shared" si="23"/>
        <v/>
      </c>
      <c r="K49" s="169" t="str">
        <f t="shared" si="23"/>
        <v/>
      </c>
      <c r="L49" s="193">
        <f t="shared" si="20"/>
        <v>6258504</v>
      </c>
      <c r="M49" s="177">
        <f>+IFERROR(IF(COUNT(L49),ROUND(L49/'Shareholding Pattern'!$L$57*100,2),""),"")</f>
        <v>57.53</v>
      </c>
      <c r="N49" s="170">
        <f t="shared" si="23"/>
        <v>6258504</v>
      </c>
      <c r="O49" s="170" t="str">
        <f t="shared" si="23"/>
        <v/>
      </c>
      <c r="P49" s="193">
        <f t="shared" ref="P49" si="24">+IFERROR(IF(COUNT(N49:O49),ROUND(SUM(N49:O49),0),""),"")</f>
        <v>6258504</v>
      </c>
      <c r="Q49" s="181">
        <f>+IFERROR(IF(COUNT(P49),ROUND(P49/'Shareholding Pattern'!$P$58*100,2),""),"")</f>
        <v>57.53</v>
      </c>
      <c r="R49" s="194" t="str">
        <f>+IFERROR(IF(COUNT(R43:R48),ROUND(SUM(R43:R48),0),""),"")</f>
        <v/>
      </c>
      <c r="S49" s="194" t="str">
        <f t="shared" si="23"/>
        <v/>
      </c>
      <c r="T49" s="193" t="str">
        <f t="shared" ref="T49" si="25">+IFERROR(IF(COUNT(R49:S49),ROUND(SUM(R49:S49),0),""),"")</f>
        <v/>
      </c>
      <c r="U49" s="171">
        <f>+IFERROR(IF(COUNT(L49,T49),ROUND(SUM(L49,T49)/SUM('Shareholding Pattern'!$L$57,'Shareholding Pattern'!$T$57)*100,2),""),"")</f>
        <v>57.53</v>
      </c>
      <c r="V49" s="170" t="str">
        <f t="shared" si="23"/>
        <v/>
      </c>
      <c r="W49" s="187" t="str">
        <f t="shared" si="19"/>
        <v/>
      </c>
      <c r="X49" s="493"/>
      <c r="Y49" s="494"/>
      <c r="Z49" s="194">
        <f t="shared" ref="Z49" si="26">+IFERROR(IF(COUNT(Z43:Z48),ROUND(SUM(Z43:Z48),0),""),"")</f>
        <v>5194110</v>
      </c>
      <c r="AR49" t="s">
        <v>212</v>
      </c>
    </row>
    <row r="50" spans="5:44" ht="20.100000000000001" customHeight="1">
      <c r="E50" s="487" t="s">
        <v>106</v>
      </c>
      <c r="F50" s="487"/>
      <c r="G50" s="487"/>
      <c r="H50" s="194">
        <f>+IFERROR(IF(COUNT(H39,H41,H49),ROUND(SUM(H39,H41,H49),0),""),"")</f>
        <v>2873</v>
      </c>
      <c r="I50" s="194">
        <f t="shared" ref="I50:V50" si="27">+IFERROR(IF(COUNT(I39,I41,I49),ROUND(SUM(I39,I41,I49),0),""),"")</f>
        <v>6258504</v>
      </c>
      <c r="J50" s="194" t="str">
        <f t="shared" si="27"/>
        <v/>
      </c>
      <c r="K50" s="194" t="str">
        <f t="shared" si="27"/>
        <v/>
      </c>
      <c r="L50" s="193">
        <f t="shared" si="20"/>
        <v>6258504</v>
      </c>
      <c r="M50" s="177">
        <f>+IFERROR(IF(COUNT(L50),ROUND(L50/'Shareholding Pattern'!$L$57*100,2),""),"")</f>
        <v>57.53</v>
      </c>
      <c r="N50" s="170">
        <f t="shared" si="27"/>
        <v>6258504</v>
      </c>
      <c r="O50" s="170" t="str">
        <f t="shared" si="27"/>
        <v/>
      </c>
      <c r="P50" s="194">
        <f t="shared" si="27"/>
        <v>6258504</v>
      </c>
      <c r="Q50" s="181">
        <f>+IFERROR(IF(COUNT(P50),ROUND(P50/'Shareholding Pattern'!$P$58*100,2),""),"")</f>
        <v>57.53</v>
      </c>
      <c r="R50" s="194" t="str">
        <f>+IFERROR(IF(COUNT(R39,R40,R49),ROUND(SUM(R39,R40,R49),0),""),"")</f>
        <v/>
      </c>
      <c r="S50" s="194" t="str">
        <f>+IFERROR(IF(COUNT(S39,S40,S49),ROUND(SUM(S39,S40,S49),0),""),"")</f>
        <v/>
      </c>
      <c r="T50" s="362" t="str">
        <f t="shared" si="22"/>
        <v/>
      </c>
      <c r="U50" s="171">
        <f>+IFERROR(IF(COUNT(L50,T50),ROUND(SUM(L50,T50)/SUM('Shareholding Pattern'!$L$57,'Shareholding Pattern'!$T$57)*100,2),""),"")</f>
        <v>57.53</v>
      </c>
      <c r="V50" s="170" t="str">
        <f t="shared" si="27"/>
        <v/>
      </c>
      <c r="W50" s="187" t="str">
        <f t="shared" si="19"/>
        <v/>
      </c>
      <c r="X50" s="495"/>
      <c r="Y50" s="496"/>
      <c r="Z50" s="194">
        <f t="shared" ref="Z50" si="28">+IFERROR(IF(COUNT(Z39,Z41,Z49),ROUND(SUM(Z39,Z41,Z49),0),""),"")</f>
        <v>5194110</v>
      </c>
      <c r="AR50" t="s">
        <v>213</v>
      </c>
    </row>
    <row r="51" spans="5:44" ht="34.5" customHeight="1">
      <c r="E51" s="168"/>
      <c r="F51" s="257" t="s">
        <v>428</v>
      </c>
      <c r="G51" s="256"/>
      <c r="H51" s="359"/>
      <c r="I51" s="359"/>
      <c r="J51" s="359"/>
      <c r="K51" s="256"/>
      <c r="L51" s="256"/>
      <c r="M51" s="256"/>
      <c r="N51" s="256"/>
      <c r="O51" s="256"/>
      <c r="P51" s="359"/>
      <c r="Q51" s="256"/>
      <c r="R51" s="359"/>
      <c r="S51" s="359"/>
      <c r="T51" s="359"/>
      <c r="U51" s="256"/>
      <c r="V51" s="256"/>
      <c r="W51" s="256"/>
      <c r="X51" s="256"/>
      <c r="Y51" s="256"/>
      <c r="Z51" s="369"/>
    </row>
    <row r="52" spans="5:44" ht="42" customHeight="1">
      <c r="E52" s="131"/>
      <c r="F52" s="247" t="s">
        <v>429</v>
      </c>
      <c r="M52"/>
      <c r="N52"/>
      <c r="O52"/>
      <c r="Q52"/>
      <c r="U52"/>
      <c r="V52"/>
      <c r="W52"/>
      <c r="X52"/>
      <c r="Y52"/>
      <c r="Z52" s="370"/>
    </row>
    <row r="53" spans="5:44" ht="34.5" customHeight="1">
      <c r="E53" s="118" t="s">
        <v>58</v>
      </c>
      <c r="F53" s="527" t="s">
        <v>59</v>
      </c>
      <c r="G53" s="528"/>
      <c r="H53" s="528"/>
      <c r="I53" s="528"/>
      <c r="J53" s="528"/>
      <c r="K53" s="528"/>
      <c r="L53" s="528"/>
      <c r="M53" s="528"/>
      <c r="N53" s="528"/>
      <c r="O53" s="528"/>
      <c r="P53" s="528"/>
      <c r="Q53" s="528"/>
      <c r="R53" s="528"/>
      <c r="S53" s="528"/>
      <c r="T53" s="528"/>
      <c r="U53" s="528"/>
      <c r="V53" s="528"/>
      <c r="W53" s="528"/>
      <c r="X53" s="528"/>
      <c r="Y53" s="528"/>
      <c r="Z53" s="529"/>
    </row>
    <row r="54" spans="5:44" ht="33" customHeight="1">
      <c r="E54" s="119" t="s">
        <v>78</v>
      </c>
      <c r="F54" s="255" t="s">
        <v>71</v>
      </c>
      <c r="H54" s="296"/>
      <c r="I54" s="296"/>
      <c r="J54" s="296"/>
      <c r="K54" s="296"/>
      <c r="L54" s="226" t="str">
        <f>+IFERROR(IF(COUNT(I54:K54),ROUND(SUM(I54:K54),2),""),"")</f>
        <v/>
      </c>
      <c r="M54" s="178"/>
      <c r="N54" s="296"/>
      <c r="O54" s="296"/>
      <c r="P54" s="226" t="str">
        <f>+IFERROR(IF(COUNT(N54:O54),ROUND(SUM(N54:O54),2),""),"")</f>
        <v/>
      </c>
      <c r="Q54" s="180" t="str">
        <f>+IFERROR(IF(COUNT(P54),ROUND(P54/'Shareholding Pattern'!$P$58*100,2),""),"")</f>
        <v/>
      </c>
      <c r="R54" s="296"/>
      <c r="S54" s="296"/>
      <c r="T54" s="226" t="str">
        <f>+IFERROR(IF(COUNT(R54:S54),ROUND(SUM(R54:S54),2),""),"")</f>
        <v/>
      </c>
      <c r="U54" s="156"/>
      <c r="V54" s="296"/>
      <c r="W54" s="186" t="str">
        <f t="shared" ref="W54:W58" si="29">+IFERROR(IF(COUNT(V54),ROUND(SUM(V54)/SUM(L54)*100,2),""),0)</f>
        <v/>
      </c>
      <c r="X54" s="508"/>
      <c r="Y54" s="509"/>
      <c r="Z54" s="296"/>
      <c r="AR54" t="s">
        <v>214</v>
      </c>
    </row>
    <row r="55" spans="5:44" ht="33.75" customHeight="1">
      <c r="E55" s="119" t="s">
        <v>60</v>
      </c>
      <c r="F55" s="255" t="s">
        <v>72</v>
      </c>
      <c r="H55" s="296"/>
      <c r="I55" s="296"/>
      <c r="J55" s="296"/>
      <c r="K55" s="296"/>
      <c r="L55" s="226" t="str">
        <f>+IFERROR(IF(COUNT(I55:K55),ROUND(SUM(I55:K55),2),""),"")</f>
        <v/>
      </c>
      <c r="M55" s="235" t="str">
        <f>+IFERROR(IF(COUNT(L55),ROUND(L55/'Shareholding Pattern'!$L$57*100,2),""),"")</f>
        <v/>
      </c>
      <c r="N55" s="296"/>
      <c r="O55" s="296"/>
      <c r="P55" s="226" t="str">
        <f>+IFERROR(IF(COUNT(N55:O55),ROUND(SUM(N55:O55),2),""),"")</f>
        <v/>
      </c>
      <c r="Q55" s="180" t="str">
        <f>+IFERROR(IF(COUNT(P55),ROUND(P55/'Shareholding Pattern'!$P$58*100,2),""),"")</f>
        <v/>
      </c>
      <c r="R55" s="296"/>
      <c r="S55" s="296"/>
      <c r="T55" s="226" t="str">
        <f>+IFERROR(IF(COUNT(R55:S55),ROUND(SUM(R55:S55),2),""),"")</f>
        <v/>
      </c>
      <c r="U55" s="150" t="str">
        <f>+IFERROR(IF(COUNT(L55,T55),ROUND(SUM(L55,T55)/SUM('Shareholding Pattern'!$L$57,'Shareholding Pattern'!$T$57)*100,2),""),"")</f>
        <v/>
      </c>
      <c r="V55" s="296"/>
      <c r="W55" s="186" t="str">
        <f t="shared" si="29"/>
        <v/>
      </c>
      <c r="X55" s="510"/>
      <c r="Y55" s="511"/>
      <c r="Z55" s="296"/>
      <c r="AR55" t="s">
        <v>215</v>
      </c>
    </row>
    <row r="56" spans="5:44" ht="31.5" customHeight="1">
      <c r="E56" s="489" t="s">
        <v>73</v>
      </c>
      <c r="F56" s="489"/>
      <c r="G56" s="489"/>
      <c r="H56" s="151" t="str">
        <f>IFERROR(IF(COUNT(H54:H55),ROUND(SUM(H54:H55),0),""),"")</f>
        <v/>
      </c>
      <c r="I56" s="151" t="str">
        <f t="shared" ref="I56:Z56" si="30">IFERROR(IF(COUNT(I54:I55),ROUND(SUM(I54:I55),0),""),"")</f>
        <v/>
      </c>
      <c r="J56" s="151" t="str">
        <f t="shared" si="30"/>
        <v/>
      </c>
      <c r="K56" s="151" t="str">
        <f t="shared" si="30"/>
        <v/>
      </c>
      <c r="L56" s="151" t="str">
        <f t="shared" si="30"/>
        <v/>
      </c>
      <c r="M56" s="178"/>
      <c r="N56" s="152" t="str">
        <f t="shared" si="30"/>
        <v/>
      </c>
      <c r="O56" s="152" t="str">
        <f t="shared" si="30"/>
        <v/>
      </c>
      <c r="P56" s="153" t="str">
        <f t="shared" si="30"/>
        <v/>
      </c>
      <c r="Q56" s="180" t="str">
        <f>+IFERROR(IF(COUNT(P56),ROUND(P56/'Shareholding Pattern'!$P$58*100,2),""),"")</f>
        <v/>
      </c>
      <c r="R56" s="151" t="str">
        <f t="shared" si="30"/>
        <v/>
      </c>
      <c r="S56" s="151" t="str">
        <f t="shared" si="30"/>
        <v/>
      </c>
      <c r="T56" s="151" t="str">
        <f t="shared" si="30"/>
        <v/>
      </c>
      <c r="U56" s="156"/>
      <c r="V56" s="151" t="str">
        <f t="shared" si="30"/>
        <v/>
      </c>
      <c r="W56" s="186" t="str">
        <f t="shared" si="29"/>
        <v/>
      </c>
      <c r="X56" s="510"/>
      <c r="Y56" s="511"/>
      <c r="Z56" s="151" t="str">
        <f t="shared" si="30"/>
        <v/>
      </c>
      <c r="AR56" t="s">
        <v>216</v>
      </c>
    </row>
    <row r="57" spans="5:44" ht="26.25" customHeight="1">
      <c r="E57" s="490" t="s">
        <v>74</v>
      </c>
      <c r="F57" s="490"/>
      <c r="G57" s="490"/>
      <c r="H57" s="151">
        <f t="shared" ref="H57:Z57" si="31">+IFERROR(IF(COUNT(H26,H50,H55),ROUND(SUM(H26,H50,H55),0),""),"")</f>
        <v>2876</v>
      </c>
      <c r="I57" s="151">
        <f t="shared" si="31"/>
        <v>10878748</v>
      </c>
      <c r="J57" s="151" t="str">
        <f t="shared" si="31"/>
        <v/>
      </c>
      <c r="K57" s="151" t="str">
        <f t="shared" si="31"/>
        <v/>
      </c>
      <c r="L57" s="151">
        <f t="shared" si="31"/>
        <v>10878748</v>
      </c>
      <c r="M57" s="179">
        <f>+IFERROR(IF(COUNT(L57),ROUND(L57/'Shareholding Pattern'!$L$57*100,2),""),0)</f>
        <v>100</v>
      </c>
      <c r="N57" s="155">
        <f t="shared" si="31"/>
        <v>10878748</v>
      </c>
      <c r="O57" s="155" t="str">
        <f t="shared" si="31"/>
        <v/>
      </c>
      <c r="P57" s="151">
        <f t="shared" si="31"/>
        <v>10878748</v>
      </c>
      <c r="Q57" s="180">
        <f>+IFERROR(IF(COUNT(P57),ROUND(P57/'Shareholding Pattern'!$P$58*100,2),""),0)</f>
        <v>100</v>
      </c>
      <c r="R57" s="151" t="str">
        <f t="shared" si="31"/>
        <v/>
      </c>
      <c r="S57" s="151" t="str">
        <f t="shared" si="31"/>
        <v/>
      </c>
      <c r="T57" s="151" t="str">
        <f t="shared" si="31"/>
        <v/>
      </c>
      <c r="U57" s="154">
        <f>+IFERROR(IF(COUNT(L57,T57),ROUND(SUM(L57,T57)/SUM('Shareholding Pattern'!$L$57,'Shareholding Pattern'!$T$57)*100,2),""),0)</f>
        <v>100</v>
      </c>
      <c r="V57" s="151" t="str">
        <f t="shared" si="31"/>
        <v/>
      </c>
      <c r="W57" s="186" t="str">
        <f t="shared" si="29"/>
        <v/>
      </c>
      <c r="X57" s="512"/>
      <c r="Y57" s="513"/>
      <c r="Z57" s="151">
        <f t="shared" si="31"/>
        <v>9814354</v>
      </c>
    </row>
    <row r="58" spans="5:44" ht="22.5" customHeight="1">
      <c r="E58" s="490" t="s">
        <v>75</v>
      </c>
      <c r="F58" s="490"/>
      <c r="G58" s="490"/>
      <c r="H58" s="151">
        <f t="shared" ref="H58:Z58" si="32">+IFERROR(IF(COUNT(H26,H50,H56),ROUND(SUM(H26,H50,H56),0),""),"")</f>
        <v>2876</v>
      </c>
      <c r="I58" s="151">
        <f t="shared" si="32"/>
        <v>10878748</v>
      </c>
      <c r="J58" s="151" t="str">
        <f t="shared" si="32"/>
        <v/>
      </c>
      <c r="K58" s="151" t="str">
        <f t="shared" si="32"/>
        <v/>
      </c>
      <c r="L58" s="151">
        <f t="shared" si="32"/>
        <v>10878748</v>
      </c>
      <c r="M58" s="292">
        <f>+IFERROR(IF(COUNT(L57),ROUND(L57/'Shareholding Pattern'!$L$57*100,2),""),"")</f>
        <v>100</v>
      </c>
      <c r="N58" s="155">
        <f t="shared" si="32"/>
        <v>10878748</v>
      </c>
      <c r="O58" s="155" t="str">
        <f t="shared" si="32"/>
        <v/>
      </c>
      <c r="P58" s="151">
        <f t="shared" si="32"/>
        <v>10878748</v>
      </c>
      <c r="Q58" s="180">
        <f>+IFERROR(IF(COUNT(P58),ROUND(P58/'Shareholding Pattern'!$P$58*100,2),""),"")</f>
        <v>100</v>
      </c>
      <c r="R58" s="151" t="str">
        <f t="shared" si="32"/>
        <v/>
      </c>
      <c r="S58" s="151" t="str">
        <f t="shared" si="32"/>
        <v/>
      </c>
      <c r="T58" s="151" t="str">
        <f t="shared" si="32"/>
        <v/>
      </c>
      <c r="U58" s="293">
        <f t="shared" si="32"/>
        <v>100</v>
      </c>
      <c r="V58" s="151" t="str">
        <f t="shared" si="32"/>
        <v/>
      </c>
      <c r="W58" s="186" t="str">
        <f t="shared" si="29"/>
        <v/>
      </c>
      <c r="X58" s="151" t="str">
        <f t="shared" si="32"/>
        <v/>
      </c>
      <c r="Y58" s="186" t="str">
        <f>+IFERROR(IF(COUNT(X58),ROUND(SUM(X58)/SUM(L58)*100,2),""),0)</f>
        <v/>
      </c>
      <c r="Z58" s="151">
        <f t="shared" si="32"/>
        <v>9814354</v>
      </c>
      <c r="AR58" t="s">
        <v>217</v>
      </c>
    </row>
    <row r="59" spans="5:44" ht="35.1" customHeight="1">
      <c r="E59" s="499" t="s">
        <v>183</v>
      </c>
      <c r="F59" s="500"/>
      <c r="G59" s="500"/>
      <c r="H59" s="500"/>
      <c r="I59" s="500"/>
      <c r="J59" s="500"/>
      <c r="K59" s="500"/>
      <c r="L59" s="500"/>
      <c r="M59" s="501"/>
      <c r="N59" s="497">
        <v>16</v>
      </c>
      <c r="O59" s="498"/>
      <c r="P59" s="363"/>
      <c r="Q59" s="264"/>
      <c r="R59" s="360"/>
      <c r="S59" s="360"/>
      <c r="T59" s="360"/>
      <c r="U59" s="264"/>
      <c r="V59" s="264"/>
      <c r="W59" s="264"/>
      <c r="X59" s="485"/>
      <c r="Y59" s="485"/>
      <c r="Z59" s="486"/>
    </row>
    <row r="60" spans="5:44" ht="35.1" customHeight="1">
      <c r="E60" s="499" t="s">
        <v>587</v>
      </c>
      <c r="F60" s="500"/>
      <c r="G60" s="500"/>
      <c r="H60" s="500"/>
      <c r="I60" s="500"/>
      <c r="J60" s="500"/>
      <c r="K60" s="500"/>
      <c r="L60" s="500"/>
      <c r="M60" s="501"/>
      <c r="N60" s="534"/>
      <c r="O60" s="498"/>
      <c r="P60" s="363"/>
      <c r="Q60" s="264"/>
      <c r="R60" s="360"/>
      <c r="S60" s="360"/>
      <c r="T60" s="360"/>
      <c r="U60" s="264"/>
      <c r="V60" s="264"/>
      <c r="W60" s="264"/>
      <c r="X60" s="485"/>
      <c r="Y60" s="485"/>
      <c r="Z60" s="486"/>
    </row>
    <row r="61" spans="5:44" ht="35.1" customHeight="1">
      <c r="E61" s="499" t="s">
        <v>588</v>
      </c>
      <c r="F61" s="500"/>
      <c r="G61" s="500"/>
      <c r="H61" s="500"/>
      <c r="I61" s="500"/>
      <c r="J61" s="500"/>
      <c r="K61" s="500"/>
      <c r="L61" s="500"/>
      <c r="M61" s="501"/>
      <c r="N61" s="534"/>
      <c r="O61" s="498"/>
      <c r="P61" s="363"/>
      <c r="Q61" s="264"/>
      <c r="R61" s="360"/>
      <c r="S61" s="360"/>
      <c r="T61" s="360"/>
      <c r="U61" s="264"/>
      <c r="V61" s="264"/>
      <c r="W61" s="264"/>
      <c r="X61" s="485"/>
      <c r="Y61" s="485"/>
      <c r="Z61" s="486"/>
    </row>
    <row r="62" spans="5:44" ht="35.1" customHeight="1">
      <c r="E62" s="499" t="s">
        <v>589</v>
      </c>
      <c r="F62" s="500"/>
      <c r="G62" s="500"/>
      <c r="H62" s="500"/>
      <c r="I62" s="500"/>
      <c r="J62" s="500"/>
      <c r="K62" s="500"/>
      <c r="L62" s="500"/>
      <c r="M62" s="501"/>
      <c r="N62" s="497"/>
      <c r="O62" s="498"/>
      <c r="P62" s="363"/>
      <c r="Q62" s="264"/>
      <c r="R62" s="360"/>
      <c r="S62" s="360"/>
      <c r="T62" s="360"/>
      <c r="U62" s="264"/>
      <c r="V62" s="264"/>
      <c r="W62" s="264"/>
      <c r="X62" s="485"/>
      <c r="Y62" s="485"/>
      <c r="Z62" s="486"/>
    </row>
    <row r="63" spans="5:44"/>
  </sheetData>
  <sheetProtection algorithmName="SHA-512" hashValue="dYhY3Q20T7bskmpgwYnMhSE6dU77Eq+PVbzEbavxZgOlOb131fuxt91yKlurfFDBk3ERQARBV06g1xTZ7mmxgg==" saltValue="wfq1Ju5h+c6PHbBgtNHI6g==" spinCount="100000" sheet="1" objects="1" scenarios="1"/>
  <mergeCells count="45">
    <mergeCell ref="X60:Z60"/>
    <mergeCell ref="X61:Z61"/>
    <mergeCell ref="X62:Z62"/>
    <mergeCell ref="E60:M60"/>
    <mergeCell ref="E61:M61"/>
    <mergeCell ref="E62:M62"/>
    <mergeCell ref="N60:O60"/>
    <mergeCell ref="N61:O61"/>
    <mergeCell ref="N62:O62"/>
    <mergeCell ref="J9:J11"/>
    <mergeCell ref="K9:K11"/>
    <mergeCell ref="F12:Y12"/>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5">
    <dataValidation type="whole" operator="lessThanOrEqual" allowBlank="1" showInputMessage="1" showErrorMessage="1" sqref="V30:V38 V40 V43:V48 V54:V55">
      <formula1>I30</formula1>
    </dataValidation>
    <dataValidation type="whole" operator="lessThanOrEqual" allowBlank="1" showInputMessage="1" showErrorMessage="1" sqref="Z54:Z55 Z30:Z38 Z40 Z43:Z48">
      <formula1>L30</formula1>
    </dataValidation>
    <dataValidation type="whole" operator="greaterThanOrEqual" allowBlank="1" showInputMessage="1" showErrorMessage="1" sqref="R30:S38 N30:O38 N40:O40 N43:O48 R40:S40 R43:S48 N54:O55 R54:S55 I30:K38 I40:K40 I43:K48 I54:K55">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77" t="s">
        <v>137</v>
      </c>
      <c r="F9" s="477" t="s">
        <v>136</v>
      </c>
      <c r="G9" s="537" t="s">
        <v>1</v>
      </c>
      <c r="H9" s="537" t="s">
        <v>3</v>
      </c>
      <c r="I9" s="537" t="s">
        <v>4</v>
      </c>
      <c r="J9" s="537" t="s">
        <v>5</v>
      </c>
      <c r="K9" s="537" t="s">
        <v>6</v>
      </c>
      <c r="L9" s="537" t="s">
        <v>7</v>
      </c>
      <c r="M9" s="538" t="s">
        <v>8</v>
      </c>
      <c r="N9" s="539"/>
      <c r="O9" s="539"/>
      <c r="P9" s="540"/>
      <c r="Q9" s="537" t="s">
        <v>9</v>
      </c>
      <c r="R9" s="537" t="s">
        <v>505</v>
      </c>
      <c r="S9" s="537" t="s">
        <v>134</v>
      </c>
      <c r="T9" s="477" t="s">
        <v>143</v>
      </c>
      <c r="U9" s="514" t="s">
        <v>12</v>
      </c>
      <c r="V9" s="515"/>
      <c r="W9" s="514" t="s">
        <v>13</v>
      </c>
      <c r="X9" s="515"/>
      <c r="Y9" s="537" t="s">
        <v>14</v>
      </c>
      <c r="Z9" s="476" t="s">
        <v>499</v>
      </c>
      <c r="AA9" s="537" t="s">
        <v>517</v>
      </c>
    </row>
    <row r="10" spans="5:45" ht="31.5" customHeight="1">
      <c r="E10" s="535"/>
      <c r="F10" s="532"/>
      <c r="G10" s="535"/>
      <c r="H10" s="535"/>
      <c r="I10" s="535"/>
      <c r="J10" s="535"/>
      <c r="K10" s="535"/>
      <c r="L10" s="535"/>
      <c r="M10" s="483" t="s">
        <v>135</v>
      </c>
      <c r="N10" s="522"/>
      <c r="O10" s="523"/>
      <c r="P10" s="537" t="s">
        <v>16</v>
      </c>
      <c r="Q10" s="535"/>
      <c r="R10" s="535"/>
      <c r="S10" s="535"/>
      <c r="T10" s="535"/>
      <c r="U10" s="518"/>
      <c r="V10" s="519"/>
      <c r="W10" s="518"/>
      <c r="X10" s="519"/>
      <c r="Y10" s="535"/>
      <c r="Z10" s="520"/>
      <c r="AA10" s="535"/>
    </row>
    <row r="11" spans="5:45" ht="78.75" customHeight="1">
      <c r="E11" s="536"/>
      <c r="F11" s="533"/>
      <c r="G11" s="536"/>
      <c r="H11" s="536"/>
      <c r="I11" s="536"/>
      <c r="J11" s="536"/>
      <c r="K11" s="536"/>
      <c r="L11" s="536"/>
      <c r="M11" s="33" t="s">
        <v>141</v>
      </c>
      <c r="N11" s="33" t="s">
        <v>18</v>
      </c>
      <c r="O11" s="32" t="s">
        <v>19</v>
      </c>
      <c r="P11" s="536"/>
      <c r="Q11" s="536"/>
      <c r="R11" s="536"/>
      <c r="S11" s="536"/>
      <c r="T11" s="536"/>
      <c r="U11" s="32" t="s">
        <v>20</v>
      </c>
      <c r="V11" s="32" t="s">
        <v>21</v>
      </c>
      <c r="W11" s="32" t="s">
        <v>20</v>
      </c>
      <c r="X11" s="32" t="s">
        <v>21</v>
      </c>
      <c r="Y11" s="536"/>
      <c r="Z11" s="520"/>
      <c r="AA11" s="536"/>
    </row>
    <row r="12" spans="5:45" ht="16.5" customHeight="1">
      <c r="E12" s="9" t="s">
        <v>79</v>
      </c>
      <c r="F12" s="379"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5"/>
      <c r="F13" s="261"/>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5">
        <v>1</v>
      </c>
      <c r="F15" s="403" t="s">
        <v>714</v>
      </c>
      <c r="G15" s="404" t="s">
        <v>715</v>
      </c>
      <c r="H15" s="47">
        <v>1438054</v>
      </c>
      <c r="I15" s="47"/>
      <c r="J15" s="47"/>
      <c r="K15" s="402">
        <f>+IFERROR(IF(COUNT(H15:J15),ROUND(SUM(H15:J15),0),""),"")</f>
        <v>1438054</v>
      </c>
      <c r="L15" s="51">
        <f>+IFERROR(IF(COUNT(K15),ROUND(K15/'Shareholding Pattern'!$L$57*100,2),""),0)</f>
        <v>13.22</v>
      </c>
      <c r="M15" s="207">
        <f>IF(H15="","",H15)</f>
        <v>1438054</v>
      </c>
      <c r="N15" s="207"/>
      <c r="O15" s="285">
        <f>+IFERROR(IF(COUNT(M15:N15),ROUND(SUM(M15,N15),2),""),"")</f>
        <v>1438054</v>
      </c>
      <c r="P15" s="51">
        <f>+IFERROR(IF(COUNT(O15),ROUND(O15/('Shareholding Pattern'!$P$58)*100,2),""),0)</f>
        <v>13.22</v>
      </c>
      <c r="Q15" s="47"/>
      <c r="R15" s="47"/>
      <c r="S15" s="402"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4"/>
      <c r="AA15" s="334" t="s">
        <v>519</v>
      </c>
      <c r="AB15" s="11"/>
      <c r="AC15" s="11">
        <f>IF(SUM(H15:Y15)&gt;0,1,0)</f>
        <v>1</v>
      </c>
    </row>
    <row r="16" spans="5:45" ht="24.75" customHeight="1">
      <c r="E16" s="195">
        <v>2</v>
      </c>
      <c r="F16" s="403" t="s">
        <v>716</v>
      </c>
      <c r="G16" s="404" t="s">
        <v>717</v>
      </c>
      <c r="H16" s="47">
        <v>2322740</v>
      </c>
      <c r="I16" s="47"/>
      <c r="J16" s="47"/>
      <c r="K16" s="402">
        <f>+IFERROR(IF(COUNT(H16:J16),ROUND(SUM(H16:J16),0),""),"")</f>
        <v>2322740</v>
      </c>
      <c r="L16" s="51">
        <f>+IFERROR(IF(COUNT(K16),ROUND(K16/'Shareholding Pattern'!$L$57*100,2),""),0)</f>
        <v>21.35</v>
      </c>
      <c r="M16" s="207">
        <f>IF(H16="","",H16)</f>
        <v>2322740</v>
      </c>
      <c r="N16" s="207"/>
      <c r="O16" s="285">
        <f>+IFERROR(IF(COUNT(M16:N16),ROUND(SUM(M16,N16),2),""),"")</f>
        <v>2322740</v>
      </c>
      <c r="P16" s="51">
        <f>+IFERROR(IF(COUNT(O16),ROUND(O16/('Shareholding Pattern'!$P$58)*100,2),""),0)</f>
        <v>21.35</v>
      </c>
      <c r="Q16" s="47"/>
      <c r="R16" s="47"/>
      <c r="S16" s="402"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4"/>
      <c r="AA16" s="334" t="s">
        <v>520</v>
      </c>
      <c r="AB16" s="11"/>
      <c r="AC16" s="11">
        <f>IF(SUM(H16:Y16)&gt;0,1,0)</f>
        <v>1</v>
      </c>
    </row>
    <row r="17" spans="5:29" ht="24.75" customHeight="1">
      <c r="E17" s="195">
        <v>3</v>
      </c>
      <c r="F17" s="403" t="s">
        <v>718</v>
      </c>
      <c r="G17" s="404" t="s">
        <v>719</v>
      </c>
      <c r="H17" s="47">
        <v>859450</v>
      </c>
      <c r="I17" s="47"/>
      <c r="J17" s="47"/>
      <c r="K17" s="402">
        <f>+IFERROR(IF(COUNT(H17:J17),ROUND(SUM(H17:J17),0),""),"")</f>
        <v>859450</v>
      </c>
      <c r="L17" s="51">
        <f>+IFERROR(IF(COUNT(K17),ROUND(K17/'Shareholding Pattern'!$L$57*100,2),""),0)</f>
        <v>7.9</v>
      </c>
      <c r="M17" s="207">
        <f>IF(H17="","",H17)</f>
        <v>859450</v>
      </c>
      <c r="N17" s="207"/>
      <c r="O17" s="285">
        <f>+IFERROR(IF(COUNT(M17:N17),ROUND(SUM(M17,N17),2),""),"")</f>
        <v>859450</v>
      </c>
      <c r="P17" s="51">
        <f>+IFERROR(IF(COUNT(O17),ROUND(O17/('Shareholding Pattern'!$P$58)*100,2),""),0)</f>
        <v>7.9</v>
      </c>
      <c r="Q17" s="47"/>
      <c r="R17" s="47"/>
      <c r="S17" s="402"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4"/>
      <c r="AA17" s="334" t="s">
        <v>520</v>
      </c>
      <c r="AB17" s="11"/>
      <c r="AC17" s="11">
        <f>IF(SUM(H17:Y17)&gt;0,1,0)</f>
        <v>1</v>
      </c>
    </row>
    <row r="18" spans="5:29" ht="24.75" customHeight="1">
      <c r="E18" s="195">
        <v>4</v>
      </c>
      <c r="F18" s="403" t="s">
        <v>720</v>
      </c>
      <c r="G18" s="404" t="s">
        <v>721</v>
      </c>
      <c r="H18" s="47">
        <v>0</v>
      </c>
      <c r="I18" s="47"/>
      <c r="J18" s="47"/>
      <c r="K18" s="402">
        <f>+IFERROR(IF(COUNT(H18:J18),ROUND(SUM(H18:J18),0),""),"")</f>
        <v>0</v>
      </c>
      <c r="L18" s="51">
        <f>+IFERROR(IF(COUNT(K18),ROUND(K18/'Shareholding Pattern'!$L$57*100,2),""),0)</f>
        <v>0</v>
      </c>
      <c r="M18" s="207">
        <f>IF(H18="","",H18)</f>
        <v>0</v>
      </c>
      <c r="N18" s="207"/>
      <c r="O18" s="285">
        <f>+IFERROR(IF(COUNT(M18:N18),ROUND(SUM(M18,N18),2),""),"")</f>
        <v>0</v>
      </c>
      <c r="P18" s="51">
        <f>+IFERROR(IF(COUNT(O18),ROUND(O18/('Shareholding Pattern'!$P$58)*100,2),""),0)</f>
        <v>0</v>
      </c>
      <c r="Q18" s="47"/>
      <c r="R18" s="47"/>
      <c r="S18" s="402" t="str">
        <f>+IFERROR(IF(COUNT(Q18:R18),ROUND(SUM(Q18:R18),0),""),"")</f>
        <v/>
      </c>
      <c r="T18" s="17">
        <f>+IFERROR(IF(COUNT(K18,S18),ROUND(SUM(S18,K18)/SUM('Shareholding Pattern'!$L$57,'Shareholding Pattern'!$T$57)*100,2),""),0)</f>
        <v>0</v>
      </c>
      <c r="U18" s="47"/>
      <c r="V18" s="17" t="str">
        <f>+IFERROR(IF(COUNT(U18),ROUND(SUM(U18)/SUM(K18)*100,2),""),0)</f>
        <v/>
      </c>
      <c r="W18" s="47"/>
      <c r="X18" s="17" t="str">
        <f>+IFERROR(IF(COUNT(W18),ROUND(SUM(W18)/SUM(K18)*100,2),""),0)</f>
        <v/>
      </c>
      <c r="Y18" s="47">
        <v>0</v>
      </c>
      <c r="Z18" s="284"/>
      <c r="AA18" s="334" t="s">
        <v>520</v>
      </c>
      <c r="AB18" s="11"/>
      <c r="AC18" s="11">
        <f>IF(SUM(H18:Y18)&gt;0,1,0)</f>
        <v>0</v>
      </c>
    </row>
    <row r="19" spans="5:29" ht="16.5" hidden="1" customHeight="1">
      <c r="E19" s="196"/>
      <c r="F19" s="200"/>
      <c r="G19" s="200"/>
      <c r="H19" s="200"/>
      <c r="I19" s="200"/>
      <c r="J19" s="200"/>
      <c r="K19" s="200"/>
      <c r="L19" s="200"/>
      <c r="M19" s="200"/>
      <c r="N19" s="200"/>
      <c r="O19" s="200"/>
      <c r="P19" s="200"/>
      <c r="Q19" s="200"/>
      <c r="R19" s="200"/>
      <c r="S19" s="200"/>
      <c r="T19" s="200"/>
      <c r="U19" s="200"/>
      <c r="V19" s="200"/>
      <c r="W19" s="200"/>
      <c r="X19" s="200"/>
      <c r="Y19" s="201"/>
    </row>
    <row r="20" spans="5:29" ht="20.100000000000001" customHeight="1">
      <c r="E20" s="127"/>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JUZnTih53Td5h0q62yNFDpBNMA/Q4S6nwawD+L8TQ02MfuOUsktYOMxrfISZ6vOjJBiVjajccpEnhzHEc//QPA==" saltValue="4uLeNxudMzpV+H8+kD0nXg=="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F15" sqref="F15:M15"/>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660</v>
      </c>
    </row>
    <row r="2" spans="1:27" ht="20.25" hidden="1" customHeight="1">
      <c r="F2" t="s">
        <v>677</v>
      </c>
      <c r="G2" t="s">
        <v>678</v>
      </c>
      <c r="H2" t="s">
        <v>679</v>
      </c>
      <c r="J2" t="s">
        <v>680</v>
      </c>
      <c r="K2" t="s">
        <v>681</v>
      </c>
      <c r="L2" t="s">
        <v>682</v>
      </c>
      <c r="M2" t="s">
        <v>683</v>
      </c>
      <c r="N2" t="s">
        <v>684</v>
      </c>
      <c r="O2" t="s">
        <v>685</v>
      </c>
      <c r="P2" t="s">
        <v>686</v>
      </c>
      <c r="Q2" t="s">
        <v>657</v>
      </c>
      <c r="R2" t="s">
        <v>691</v>
      </c>
      <c r="S2" t="s">
        <v>689</v>
      </c>
      <c r="T2" t="s">
        <v>659</v>
      </c>
      <c r="U2" t="s">
        <v>690</v>
      </c>
      <c r="V2" t="s">
        <v>687</v>
      </c>
    </row>
    <row r="3" spans="1:27" ht="15" hidden="1" customHeight="1">
      <c r="AA3" s="384" t="s">
        <v>662</v>
      </c>
    </row>
    <row r="4" spans="1:27" ht="15.75" hidden="1" customHeight="1">
      <c r="AA4" s="384" t="s">
        <v>663</v>
      </c>
    </row>
    <row r="5" spans="1:27" ht="13.5" hidden="1" customHeight="1">
      <c r="AA5" s="384" t="s">
        <v>664</v>
      </c>
    </row>
    <row r="6" spans="1:27" ht="17.25" hidden="1" customHeight="1">
      <c r="AA6" s="384" t="s">
        <v>665</v>
      </c>
    </row>
    <row r="7" spans="1:27">
      <c r="F7" s="546"/>
      <c r="G7" s="546"/>
      <c r="H7" s="546"/>
      <c r="I7" s="388"/>
      <c r="AA7" s="384" t="s">
        <v>666</v>
      </c>
    </row>
    <row r="8" spans="1:27">
      <c r="F8" s="547"/>
      <c r="G8" s="547"/>
      <c r="H8" s="547"/>
      <c r="I8" s="390"/>
      <c r="AA8" s="384" t="s">
        <v>667</v>
      </c>
    </row>
    <row r="9" spans="1:27" ht="60" customHeight="1">
      <c r="A9" s="7"/>
      <c r="E9" s="477" t="s">
        <v>132</v>
      </c>
      <c r="F9" s="483" t="s">
        <v>649</v>
      </c>
      <c r="G9" s="543"/>
      <c r="H9" s="543"/>
      <c r="I9" s="543"/>
      <c r="J9" s="543"/>
      <c r="K9" s="484"/>
      <c r="L9" s="483" t="s">
        <v>654</v>
      </c>
      <c r="M9" s="543"/>
      <c r="N9" s="543"/>
      <c r="O9" s="543"/>
      <c r="P9" s="484"/>
      <c r="Q9" s="545" t="s">
        <v>655</v>
      </c>
      <c r="R9" s="545"/>
      <c r="S9" s="545"/>
      <c r="T9" s="545"/>
      <c r="U9" s="545"/>
      <c r="V9" s="476" t="s">
        <v>687</v>
      </c>
      <c r="AA9" s="384" t="s">
        <v>668</v>
      </c>
    </row>
    <row r="10" spans="1:27" ht="14.25" customHeight="1">
      <c r="A10" s="7"/>
      <c r="E10" s="535"/>
      <c r="F10" s="476" t="s">
        <v>650</v>
      </c>
      <c r="G10" s="476" t="s">
        <v>651</v>
      </c>
      <c r="H10" s="544" t="s">
        <v>652</v>
      </c>
      <c r="I10" s="387"/>
      <c r="J10" s="476" t="s">
        <v>653</v>
      </c>
      <c r="K10" s="541" t="s">
        <v>673</v>
      </c>
      <c r="L10" s="476" t="s">
        <v>650</v>
      </c>
      <c r="M10" s="476" t="s">
        <v>651</v>
      </c>
      <c r="N10" s="544" t="s">
        <v>652</v>
      </c>
      <c r="O10" s="476" t="s">
        <v>653</v>
      </c>
      <c r="P10" s="541" t="s">
        <v>673</v>
      </c>
      <c r="Q10" s="476" t="s">
        <v>656</v>
      </c>
      <c r="R10" s="476"/>
      <c r="S10" s="476"/>
      <c r="T10" s="476"/>
      <c r="U10" s="476"/>
      <c r="V10" s="476"/>
      <c r="AA10" s="384" t="s">
        <v>669</v>
      </c>
    </row>
    <row r="11" spans="1:27" ht="47.25" customHeight="1">
      <c r="A11" s="7"/>
      <c r="E11" s="536"/>
      <c r="F11" s="476"/>
      <c r="G11" s="476"/>
      <c r="H11" s="544"/>
      <c r="I11" s="387"/>
      <c r="J11" s="476"/>
      <c r="K11" s="542"/>
      <c r="L11" s="476"/>
      <c r="M11" s="476"/>
      <c r="N11" s="544"/>
      <c r="O11" s="476"/>
      <c r="P11" s="542"/>
      <c r="Q11" s="378" t="s">
        <v>657</v>
      </c>
      <c r="R11" s="378" t="s">
        <v>658</v>
      </c>
      <c r="S11" s="392" t="s">
        <v>689</v>
      </c>
      <c r="T11" s="378" t="s">
        <v>659</v>
      </c>
      <c r="U11" s="378" t="s">
        <v>690</v>
      </c>
      <c r="V11" s="476"/>
      <c r="AA11" s="384" t="s">
        <v>670</v>
      </c>
    </row>
    <row r="12" spans="1:27">
      <c r="E12" s="381"/>
      <c r="F12" s="549" t="s">
        <v>671</v>
      </c>
      <c r="G12" s="549"/>
      <c r="H12" s="380"/>
      <c r="I12" s="380"/>
      <c r="J12" s="380"/>
      <c r="K12" s="380"/>
      <c r="L12" s="380"/>
      <c r="M12" s="380"/>
      <c r="N12" s="380"/>
      <c r="O12" s="380"/>
      <c r="P12" s="380"/>
      <c r="Q12" s="380"/>
      <c r="R12" s="380"/>
      <c r="S12" s="380"/>
      <c r="T12" s="380"/>
      <c r="U12" s="380"/>
      <c r="V12" s="382"/>
    </row>
    <row r="13" spans="1:27" ht="21" hidden="1" customHeight="1">
      <c r="E13" s="54"/>
      <c r="F13" s="261"/>
      <c r="G13" s="261"/>
      <c r="H13" s="261"/>
      <c r="I13" s="391"/>
      <c r="J13" s="385"/>
      <c r="K13" s="261"/>
      <c r="L13" s="261"/>
      <c r="M13" s="261"/>
      <c r="N13" s="261"/>
      <c r="O13" s="386"/>
      <c r="P13" s="261"/>
      <c r="Q13" s="100"/>
      <c r="R13" s="100"/>
      <c r="S13" s="100"/>
      <c r="T13" s="75"/>
      <c r="U13" s="75"/>
      <c r="V13" s="393"/>
    </row>
    <row r="14" spans="1:27" ht="24.75" customHeight="1">
      <c r="E14" s="45"/>
      <c r="F14" s="548"/>
      <c r="G14" s="548"/>
      <c r="H14" s="548"/>
      <c r="I14" s="389"/>
      <c r="J14" s="55"/>
      <c r="K14" s="55"/>
      <c r="L14" s="55"/>
      <c r="M14" s="55"/>
      <c r="N14" s="55"/>
      <c r="O14" s="55"/>
      <c r="P14" s="55"/>
      <c r="Q14" s="55"/>
      <c r="R14" s="55"/>
      <c r="S14" s="55"/>
      <c r="T14" s="55"/>
      <c r="U14" s="55"/>
      <c r="V14" s="198"/>
    </row>
  </sheetData>
  <sheetProtection algorithmName="SHA-512" hashValue="emXgXi4n4ueS+n2xhpU/lonOdkXkPLqTIDy92zuQZg5KB4ksW8+7ssmAg80ZZfw90CVFPHjwWqyuUpXB5j9AsA==" saltValue="dd6ny7ZCGR5jmA1N4LFZHg==" spinCount="100000"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477" t="s">
        <v>142</v>
      </c>
      <c r="T9" s="520" t="s">
        <v>107</v>
      </c>
      <c r="U9" s="520" t="s">
        <v>12</v>
      </c>
      <c r="V9" s="520"/>
      <c r="W9" s="520" t="s">
        <v>13</v>
      </c>
      <c r="X9" s="520"/>
      <c r="Y9" s="520" t="s">
        <v>14</v>
      </c>
      <c r="Z9" s="476" t="s">
        <v>499</v>
      </c>
      <c r="AA9" s="537" t="s">
        <v>517</v>
      </c>
    </row>
    <row r="10" spans="5:45"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Y10" s="520"/>
      <c r="Z10" s="520"/>
      <c r="AA10" s="535"/>
    </row>
    <row r="11" spans="5:45" ht="78.75" customHeight="1">
      <c r="E11" s="536"/>
      <c r="F11" s="520"/>
      <c r="G11" s="520"/>
      <c r="H11" s="520"/>
      <c r="I11" s="520"/>
      <c r="J11" s="520"/>
      <c r="K11" s="520"/>
      <c r="L11" s="520"/>
      <c r="M11" s="32" t="s">
        <v>17</v>
      </c>
      <c r="N11" s="32" t="s">
        <v>18</v>
      </c>
      <c r="O11" s="32" t="s">
        <v>19</v>
      </c>
      <c r="P11" s="520"/>
      <c r="Q11" s="520"/>
      <c r="R11" s="536"/>
      <c r="S11" s="536"/>
      <c r="T11" s="520"/>
      <c r="U11" s="32" t="s">
        <v>20</v>
      </c>
      <c r="V11" s="41" t="s">
        <v>21</v>
      </c>
      <c r="W11" s="32" t="s">
        <v>20</v>
      </c>
      <c r="X11" s="32" t="s">
        <v>21</v>
      </c>
      <c r="Y11" s="520"/>
      <c r="Z11" s="520"/>
      <c r="AA11" s="536"/>
    </row>
    <row r="12" spans="5:45" s="300" customFormat="1" ht="19.5" customHeight="1">
      <c r="E12" s="9" t="s">
        <v>80</v>
      </c>
      <c r="F12" s="550" t="s">
        <v>29</v>
      </c>
      <c r="G12" s="551"/>
      <c r="H12" s="301"/>
      <c r="I12" s="301"/>
      <c r="J12" s="301"/>
      <c r="K12" s="301"/>
      <c r="L12" s="301"/>
      <c r="M12" s="301"/>
      <c r="N12" s="301"/>
      <c r="O12" s="301"/>
      <c r="P12" s="301"/>
      <c r="Q12" s="301"/>
      <c r="R12" s="301"/>
      <c r="S12" s="301"/>
      <c r="T12" s="301"/>
      <c r="U12" s="301"/>
      <c r="V12" s="301"/>
      <c r="W12" s="301"/>
      <c r="X12" s="301"/>
      <c r="Y12" s="301"/>
      <c r="Z12" s="301"/>
      <c r="AA12" s="302"/>
    </row>
    <row r="13" spans="5:45" s="307" customFormat="1" ht="18" hidden="1" customHeight="1">
      <c r="E13" s="308"/>
      <c r="F13" s="303"/>
      <c r="G13" s="304"/>
      <c r="H13" s="305"/>
      <c r="I13" s="306"/>
      <c r="J13" s="306"/>
      <c r="K13" s="309" t="str">
        <f>+IFERROR(IF(COUNT(H13:J13),ROUND(SUM(H13:J13),0),""),"")</f>
        <v/>
      </c>
      <c r="L13" s="310" t="str">
        <f>+IFERROR(IF(COUNT(K13),ROUND(K13/'Shareholding Pattern'!$L$57*100,2),""),0)</f>
        <v/>
      </c>
      <c r="M13" s="311" t="str">
        <f>IF(H13="","",H13)</f>
        <v/>
      </c>
      <c r="N13" s="312"/>
      <c r="O13" s="313" t="str">
        <f>+IFERROR(IF(COUNT(M13:N13),ROUND(SUM(M13,N13),2),""),"")</f>
        <v/>
      </c>
      <c r="P13" s="310" t="str">
        <f>+IFERROR(IF(COUNT(O13),ROUND(O13/('Shareholding Pattern'!$P$58)*100,2),""),0)</f>
        <v/>
      </c>
      <c r="Q13" s="306"/>
      <c r="R13" s="306"/>
      <c r="S13" s="314" t="str">
        <f>+IFERROR(IF(COUNT(Q13:R13),ROUND(SUM(Q13:R13),0),""),"")</f>
        <v/>
      </c>
      <c r="T13" s="310" t="str">
        <f>+IFERROR(IF(COUNT(K13,S13),ROUND(SUM(S13,K13)/SUM('Shareholding Pattern'!$L$57,'Shareholding Pattern'!$T$57)*100,2),""),0)</f>
        <v/>
      </c>
      <c r="U13" s="306"/>
      <c r="V13" s="310" t="str">
        <f>+IFERROR(IF(COUNT(U13),ROUND(SUM(U13)/SUM(K13)*100,2),""),0)</f>
        <v/>
      </c>
      <c r="W13" s="306"/>
      <c r="X13" s="310" t="str">
        <f>+IFERROR(IF(COUNT(W13),ROUND(SUM(W13)/SUM(K13)*100,2),""),0)</f>
        <v/>
      </c>
      <c r="Y13" s="305"/>
      <c r="Z13" s="315"/>
      <c r="AA13" s="336"/>
      <c r="AC13" s="307">
        <f>IF(SUM(H13:Y13)&gt;0,1,0)</f>
        <v>0</v>
      </c>
      <c r="AD13" s="307" t="str">
        <f>IF(COUNT(H15:$Y$14995)=0,"",SUM(AC1:AC65533))</f>
        <v/>
      </c>
    </row>
    <row r="14" spans="5:45" s="300" customFormat="1" ht="25.5" customHeight="1">
      <c r="E14" s="297"/>
      <c r="F14" s="298"/>
      <c r="G14" s="298"/>
      <c r="H14" s="298"/>
      <c r="I14" s="298"/>
      <c r="J14" s="298"/>
      <c r="K14" s="298"/>
      <c r="L14" s="298"/>
      <c r="M14" s="298"/>
      <c r="N14" s="298"/>
      <c r="O14" s="298"/>
      <c r="P14" s="298"/>
      <c r="Q14" s="298"/>
      <c r="R14" s="298"/>
      <c r="S14" s="298"/>
      <c r="T14" s="298"/>
      <c r="U14" s="298"/>
      <c r="V14" s="298"/>
      <c r="W14" s="298"/>
      <c r="X14" s="298"/>
      <c r="Y14" s="298"/>
      <c r="Z14" s="298"/>
      <c r="AA14" s="299"/>
    </row>
    <row r="15" spans="5:45" ht="24.95" hidden="1" customHeight="1">
      <c r="E15" s="14"/>
      <c r="F15" s="15"/>
      <c r="G15" s="15"/>
      <c r="H15" s="15"/>
      <c r="I15" s="197"/>
      <c r="J15" s="197"/>
      <c r="K15" s="197"/>
      <c r="L15" s="15"/>
      <c r="M15" s="15"/>
      <c r="N15" s="15"/>
      <c r="O15" s="15"/>
      <c r="P15" s="15"/>
      <c r="Q15" s="15"/>
      <c r="R15" s="15"/>
      <c r="S15" s="15"/>
      <c r="T15" s="15"/>
      <c r="U15" s="15"/>
      <c r="V15" s="15"/>
      <c r="W15" s="15"/>
      <c r="X15" s="15"/>
      <c r="Y15" s="198"/>
    </row>
    <row r="16" spans="5:45" ht="20.100000000000001" customHeight="1">
      <c r="E16" s="126"/>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3V2fV2YZQzeunjiU/0BoK07V3zQHikZZ3O6/cqHYLi26YCgG7hvZBDlqwnvlPxDRaRQ17q7DK2eenf0FxfN89Q==" saltValue="ddF4crWjc6ZNH70TgtiHKg=="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13</v>
      </c>
      <c r="X9" s="520"/>
      <c r="Y9" s="520" t="s">
        <v>14</v>
      </c>
      <c r="Z9" s="476" t="s">
        <v>499</v>
      </c>
      <c r="AA9" s="537" t="s">
        <v>517</v>
      </c>
      <c r="AR9" t="s">
        <v>395</v>
      </c>
    </row>
    <row r="10" spans="5:45"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Y10" s="520"/>
      <c r="Z10" s="520"/>
      <c r="AA10" s="535"/>
      <c r="AR10" t="s">
        <v>396</v>
      </c>
    </row>
    <row r="11" spans="5:45"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40" t="s">
        <v>20</v>
      </c>
      <c r="X11" s="40" t="s">
        <v>21</v>
      </c>
      <c r="Y11" s="520"/>
      <c r="Z11" s="520"/>
      <c r="AA11" s="536"/>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5"/>
      <c r="F13" s="10"/>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3"/>
      <c r="AA13" s="335"/>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FFWVTlw+giBCKZ/Q0bnXTkUk9ExzX790sttRbY39FLpzjxoT3JJ1l2y81LA6HVHT+63rFZLdhNaAP6HvFF31kA==" saltValue="DTJbfI5l+DRIX+Xm2uEo6g=="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1" customWidth="1"/>
    <col min="30" max="30" width="3" style="291"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37" t="s">
        <v>137</v>
      </c>
      <c r="E9" s="520" t="s">
        <v>34</v>
      </c>
      <c r="F9" s="520"/>
      <c r="G9" s="537" t="s">
        <v>136</v>
      </c>
      <c r="H9" s="520" t="s">
        <v>1</v>
      </c>
      <c r="I9" s="476" t="s">
        <v>426</v>
      </c>
      <c r="J9" s="520" t="s">
        <v>3</v>
      </c>
      <c r="K9" s="520" t="s">
        <v>4</v>
      </c>
      <c r="L9" s="520" t="s">
        <v>5</v>
      </c>
      <c r="M9" s="520" t="s">
        <v>6</v>
      </c>
      <c r="N9" s="520" t="s">
        <v>7</v>
      </c>
      <c r="O9" s="520" t="s">
        <v>8</v>
      </c>
      <c r="P9" s="520"/>
      <c r="Q9" s="520"/>
      <c r="R9" s="520"/>
      <c r="S9" s="520" t="s">
        <v>9</v>
      </c>
      <c r="T9" s="537" t="s">
        <v>505</v>
      </c>
      <c r="U9" s="537" t="s">
        <v>134</v>
      </c>
      <c r="V9" s="520" t="s">
        <v>107</v>
      </c>
      <c r="W9" s="520" t="s">
        <v>12</v>
      </c>
      <c r="X9" s="520"/>
      <c r="Y9" s="520" t="s">
        <v>13</v>
      </c>
      <c r="Z9" s="520"/>
      <c r="AA9" s="520" t="s">
        <v>14</v>
      </c>
      <c r="AB9" s="476" t="s">
        <v>499</v>
      </c>
      <c r="AC9" s="537" t="s">
        <v>517</v>
      </c>
      <c r="AD9"/>
      <c r="AR9" s="7"/>
      <c r="AV9" t="s">
        <v>34</v>
      </c>
    </row>
    <row r="10" spans="4:53" ht="31.5" customHeight="1">
      <c r="D10" s="535"/>
      <c r="E10" s="520"/>
      <c r="F10" s="520"/>
      <c r="G10" s="535"/>
      <c r="H10" s="520"/>
      <c r="I10" s="520"/>
      <c r="J10" s="520"/>
      <c r="K10" s="520"/>
      <c r="L10" s="520"/>
      <c r="M10" s="520"/>
      <c r="N10" s="520"/>
      <c r="O10" s="520" t="s">
        <v>15</v>
      </c>
      <c r="P10" s="520"/>
      <c r="Q10" s="520"/>
      <c r="R10" s="520" t="s">
        <v>16</v>
      </c>
      <c r="S10" s="520"/>
      <c r="T10" s="535"/>
      <c r="U10" s="535"/>
      <c r="V10" s="520"/>
      <c r="W10" s="520"/>
      <c r="X10" s="520"/>
      <c r="Y10" s="520"/>
      <c r="Z10" s="520"/>
      <c r="AA10" s="520"/>
      <c r="AB10" s="520"/>
      <c r="AC10" s="535"/>
      <c r="AD10"/>
      <c r="AR10" s="7"/>
      <c r="AV10" t="s">
        <v>437</v>
      </c>
    </row>
    <row r="11" spans="4:53" ht="78.75" customHeight="1">
      <c r="D11" s="536"/>
      <c r="E11" s="520"/>
      <c r="F11" s="520"/>
      <c r="G11" s="536"/>
      <c r="H11" s="520"/>
      <c r="I11" s="520"/>
      <c r="J11" s="520"/>
      <c r="K11" s="520"/>
      <c r="L11" s="520"/>
      <c r="M11" s="520"/>
      <c r="N11" s="520"/>
      <c r="O11" s="40" t="s">
        <v>17</v>
      </c>
      <c r="P11" s="40" t="s">
        <v>18</v>
      </c>
      <c r="Q11" s="40" t="s">
        <v>19</v>
      </c>
      <c r="R11" s="520"/>
      <c r="S11" s="520"/>
      <c r="T11" s="536"/>
      <c r="U11" s="536"/>
      <c r="V11" s="520"/>
      <c r="W11" s="40" t="s">
        <v>20</v>
      </c>
      <c r="X11" s="40" t="s">
        <v>21</v>
      </c>
      <c r="Y11" s="40" t="s">
        <v>20</v>
      </c>
      <c r="Z11" s="40" t="s">
        <v>21</v>
      </c>
      <c r="AA11" s="520"/>
      <c r="AB11" s="520"/>
      <c r="AC11" s="536"/>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5"/>
      <c r="E13" s="85"/>
      <c r="F13" s="77"/>
      <c r="G13" s="77"/>
      <c r="H13" s="16"/>
      <c r="I13" s="16"/>
      <c r="J13" s="16"/>
      <c r="K13" s="47"/>
      <c r="L13" s="47"/>
      <c r="M13" s="238" t="str">
        <f>+IFERROR(IF(COUNT(J13:L13),ROUND(SUM(J13:L13),0),""),"")</f>
        <v/>
      </c>
      <c r="N13" s="236" t="str">
        <f>+IFERROR(IF(COUNT(M13),ROUND(M13/'Shareholding Pattern'!$L$57*100,2),""),0)</f>
        <v/>
      </c>
      <c r="O13" s="277" t="str">
        <f>IF(J13="","",J13)</f>
        <v/>
      </c>
      <c r="P13" s="207"/>
      <c r="Q13" s="237" t="str">
        <f>+IFERROR(IF(COUNT(O13:P13),ROUND(SUM(O13,P13),2),""),"")</f>
        <v/>
      </c>
      <c r="R13" s="236" t="str">
        <f>+IFERROR(IF(COUNT(Q13),ROUND(Q13/('Shareholding Pattern'!$P$58)*100,2),""),0)</f>
        <v/>
      </c>
      <c r="S13" s="47"/>
      <c r="T13" s="47"/>
      <c r="U13" s="239" t="str">
        <f>+IFERROR(IF(COUNT(S13:T13),ROUND(SUM(S13:T13),0),""),"")</f>
        <v/>
      </c>
      <c r="V13" s="236" t="str">
        <f>+IFERROR(IF(COUNT(M13,U13),ROUND(SUM(U13,M13)/SUM('Shareholding Pattern'!$L$57,'Shareholding Pattern'!$T$57)*100,2),""),0)</f>
        <v/>
      </c>
      <c r="W13" s="47"/>
      <c r="X13" s="236" t="str">
        <f>+IFERROR(IF(COUNT(W13),ROUND(SUM(W13)/SUM(M13)*100,2),""),0)</f>
        <v/>
      </c>
      <c r="Y13" s="47"/>
      <c r="Z13" s="236" t="str">
        <f>+IFERROR(IF(COUNT(Y13),ROUND(SUM(Y13)/SUM(M13)*100,2),""),0)</f>
        <v/>
      </c>
      <c r="AA13" s="212"/>
      <c r="AB13" s="284"/>
      <c r="AC13" s="334"/>
      <c r="AD13" s="290" t="str">
        <f>IF(COUNT(H15:$AA$14999)=0,"",SUM(AC1:AC65533))</f>
        <v/>
      </c>
      <c r="AF13" s="375">
        <f>IF(SUM(I13:AA13)&gt;0,1,0)</f>
        <v>0</v>
      </c>
      <c r="AG13" s="375"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3"/>
    </row>
    <row r="16" spans="4:53" ht="20.100000000000001" customHeight="1">
      <c r="D16" s="59"/>
      <c r="E16" s="214" t="s">
        <v>450</v>
      </c>
      <c r="F16" s="36"/>
      <c r="G16" s="60"/>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+IFERROR(IF(COUNT(W16),ROUND(SUM(W16)/SUM(M16)*100,2),""),0)</f>
        <v/>
      </c>
      <c r="Y16" s="64" t="str">
        <f>+IFERROR(IF(COUNT(Y14:Y15),ROUND(SUM(Y14:Y15),0),""),"")</f>
        <v/>
      </c>
      <c r="Z16" s="236" t="str">
        <f>+IFERROR(IF(COUNT(Y16),ROUND(SUM(Y16)/SUM(M16)*100,2),""),0)</f>
        <v/>
      </c>
      <c r="AA16" s="64" t="str">
        <f>+IFERROR(IF(COUNT(AA14:AA15),ROUND(SUM(AA14:AA15),0),""),"")</f>
        <v/>
      </c>
    </row>
  </sheetData>
  <sheetProtection algorithmName="SHA-512" hashValue="KRA/NG1uypPcnefKQIFIbkoV264pf7P1iWRWmqauUCC05RbkQamkqOHuvS6+mIcjLmXFptQaSYEIUORBBEw8RQ==" saltValue="nBL9AYmMEescWl9cZDpJYw=="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13</v>
      </c>
      <c r="X9" s="520"/>
      <c r="Y9" s="520" t="s">
        <v>14</v>
      </c>
      <c r="Z9" s="476" t="s">
        <v>499</v>
      </c>
      <c r="AA9" s="537" t="s">
        <v>517</v>
      </c>
    </row>
    <row r="10" spans="5:45"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Y10" s="520"/>
      <c r="Z10" s="520"/>
      <c r="AA10" s="535"/>
    </row>
    <row r="11" spans="5:45"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40" t="s">
        <v>20</v>
      </c>
      <c r="X11" s="40" t="s">
        <v>21</v>
      </c>
      <c r="Y11" s="520"/>
      <c r="Z11" s="520"/>
      <c r="AA11" s="536"/>
    </row>
    <row r="12" spans="5:45" s="5" customFormat="1" ht="33" customHeight="1">
      <c r="E12" s="9" t="s">
        <v>83</v>
      </c>
      <c r="F12" s="279"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O3HvScnm0zKPG23abbnm1Q00WgUt8lzPo+NAJXzznC+NBKu/LIdv75ox6RYUfqEWl/95kVNVvZ1XI43DVxoEwA==" saltValue="kryH+tp8QALt/fSEPAF9n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13</v>
      </c>
      <c r="X9" s="520"/>
      <c r="Y9" s="520" t="s">
        <v>14</v>
      </c>
      <c r="Z9" s="476" t="s">
        <v>499</v>
      </c>
      <c r="AA9" s="537" t="s">
        <v>517</v>
      </c>
    </row>
    <row r="10" spans="5:45"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Y10" s="520"/>
      <c r="Z10" s="520"/>
      <c r="AA10" s="535"/>
    </row>
    <row r="11" spans="5:45"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40" t="s">
        <v>20</v>
      </c>
      <c r="X11" s="40" t="s">
        <v>21</v>
      </c>
      <c r="Y11" s="520"/>
      <c r="Z11" s="520"/>
      <c r="AA11" s="536"/>
    </row>
    <row r="12" spans="5:45" ht="21" customHeight="1">
      <c r="E12" s="9" t="s">
        <v>83</v>
      </c>
      <c r="F12" s="279"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GRKLBj2DvsuG9tmwylx1+dTKcKrZWEzdiG4klPSucHIfOeI9nOpvgvI4e5DXj19JhtpCg21GrehTbV9bwKiVTA==" saltValue="0rR4HGIvs1fENL/Zw3eXv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13</v>
      </c>
      <c r="X9" s="520"/>
      <c r="Y9" s="520" t="s">
        <v>14</v>
      </c>
      <c r="Z9" s="476" t="s">
        <v>499</v>
      </c>
      <c r="AA9" s="537" t="s">
        <v>517</v>
      </c>
      <c r="AR9" t="s">
        <v>396</v>
      </c>
    </row>
    <row r="10" spans="5:45"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Y10" s="520"/>
      <c r="Z10" s="520"/>
      <c r="AA10" s="535"/>
      <c r="AR10" t="s">
        <v>397</v>
      </c>
    </row>
    <row r="11" spans="5:45"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40" t="s">
        <v>20</v>
      </c>
      <c r="X11" s="40" t="s">
        <v>21</v>
      </c>
      <c r="Y11" s="520"/>
      <c r="Z11" s="520"/>
      <c r="AA11" s="536"/>
      <c r="AR11" t="s">
        <v>402</v>
      </c>
    </row>
    <row r="12" spans="5:45" ht="21.75" customHeight="1">
      <c r="E12" s="9" t="s">
        <v>84</v>
      </c>
      <c r="F12" s="279"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8"/>
    </row>
    <row r="16" spans="5:45" ht="20.100000000000001" customHeight="1">
      <c r="E16" s="59"/>
      <c r="F16" s="127" t="s">
        <v>450</v>
      </c>
      <c r="G16" s="127"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yKmH4u/qoJAZbxaPwU7FdVrRMBnZhDPw8PGrm/jf1DucZGjosUjwoZG3JEHTRNfk/5Qb9+ZMpwgRdr8QMVFk0Q==" saltValue="fic0kwSKl3Am0zv4ntf+nQ=="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13</v>
      </c>
      <c r="X9" s="520"/>
      <c r="Y9" s="520" t="s">
        <v>14</v>
      </c>
      <c r="Z9" s="476" t="s">
        <v>499</v>
      </c>
      <c r="AA9" s="537" t="s">
        <v>517</v>
      </c>
      <c r="AR9" t="s">
        <v>396</v>
      </c>
    </row>
    <row r="10" spans="5:45"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Y10" s="520"/>
      <c r="Z10" s="520"/>
      <c r="AA10" s="535"/>
      <c r="AR10" t="s">
        <v>397</v>
      </c>
    </row>
    <row r="11" spans="5:45"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40" t="s">
        <v>20</v>
      </c>
      <c r="X11" s="40" t="s">
        <v>21</v>
      </c>
      <c r="Y11" s="520"/>
      <c r="Z11" s="520"/>
      <c r="AA11" s="536"/>
      <c r="AR11" t="s">
        <v>402</v>
      </c>
    </row>
    <row r="12" spans="5:45" ht="21.75" customHeight="1">
      <c r="E12" s="9" t="s">
        <v>85</v>
      </c>
      <c r="F12" s="279"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ptteZlcoXLMbKOTvEaZtWnCLrzqndzMZqYOxQT0Pt10SySzY7ZJNqJgQyi98ULDBPaGMDptm+OAVsIWzZxS6jQ==" saltValue="/wZ7Bck6Q4iaA8vMo+8IH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1" customWidth="1"/>
    <col min="30" max="30" width="3.85546875" style="291"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627</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37" t="s">
        <v>137</v>
      </c>
      <c r="E9" s="520" t="s">
        <v>34</v>
      </c>
      <c r="F9" s="520"/>
      <c r="G9" s="537" t="s">
        <v>136</v>
      </c>
      <c r="H9" s="520" t="s">
        <v>1</v>
      </c>
      <c r="I9" s="476" t="s">
        <v>426</v>
      </c>
      <c r="J9" s="520" t="s">
        <v>3</v>
      </c>
      <c r="K9" s="520" t="s">
        <v>4</v>
      </c>
      <c r="L9" s="520" t="s">
        <v>5</v>
      </c>
      <c r="M9" s="520" t="s">
        <v>6</v>
      </c>
      <c r="N9" s="520" t="s">
        <v>7</v>
      </c>
      <c r="O9" s="520" t="s">
        <v>8</v>
      </c>
      <c r="P9" s="520"/>
      <c r="Q9" s="520"/>
      <c r="R9" s="520"/>
      <c r="S9" s="520" t="s">
        <v>9</v>
      </c>
      <c r="T9" s="537" t="s">
        <v>505</v>
      </c>
      <c r="U9" s="537" t="s">
        <v>134</v>
      </c>
      <c r="V9" s="520" t="s">
        <v>107</v>
      </c>
      <c r="W9" s="520" t="s">
        <v>12</v>
      </c>
      <c r="X9" s="520"/>
      <c r="Y9" s="520" t="s">
        <v>13</v>
      </c>
      <c r="Z9" s="520"/>
      <c r="AA9" s="520" t="s">
        <v>14</v>
      </c>
      <c r="AB9" s="476" t="s">
        <v>499</v>
      </c>
      <c r="AC9" s="537" t="s">
        <v>517</v>
      </c>
      <c r="AD9"/>
      <c r="AS9" s="63"/>
      <c r="AV9" t="s">
        <v>34</v>
      </c>
    </row>
    <row r="10" spans="4:53" ht="31.5" customHeight="1">
      <c r="D10" s="535"/>
      <c r="E10" s="520"/>
      <c r="F10" s="520"/>
      <c r="G10" s="535"/>
      <c r="H10" s="520"/>
      <c r="I10" s="520"/>
      <c r="J10" s="520"/>
      <c r="K10" s="520"/>
      <c r="L10" s="520"/>
      <c r="M10" s="520"/>
      <c r="N10" s="520"/>
      <c r="O10" s="520" t="s">
        <v>15</v>
      </c>
      <c r="P10" s="520"/>
      <c r="Q10" s="520"/>
      <c r="R10" s="520" t="s">
        <v>16</v>
      </c>
      <c r="S10" s="520"/>
      <c r="T10" s="535"/>
      <c r="U10" s="535"/>
      <c r="V10" s="520"/>
      <c r="W10" s="520"/>
      <c r="X10" s="520"/>
      <c r="Y10" s="520"/>
      <c r="Z10" s="520"/>
      <c r="AA10" s="520"/>
      <c r="AB10" s="520"/>
      <c r="AC10" s="535"/>
      <c r="AD10"/>
      <c r="AS10" s="63"/>
      <c r="AV10" t="s">
        <v>437</v>
      </c>
    </row>
    <row r="11" spans="4:53" ht="78.75" customHeight="1">
      <c r="D11" s="536"/>
      <c r="E11" s="520"/>
      <c r="F11" s="520"/>
      <c r="G11" s="536"/>
      <c r="H11" s="520"/>
      <c r="I11" s="520"/>
      <c r="J11" s="520"/>
      <c r="K11" s="520"/>
      <c r="L11" s="520"/>
      <c r="M11" s="520"/>
      <c r="N11" s="520"/>
      <c r="O11" s="40" t="s">
        <v>17</v>
      </c>
      <c r="P11" s="40" t="s">
        <v>18</v>
      </c>
      <c r="Q11" s="40" t="s">
        <v>19</v>
      </c>
      <c r="R11" s="520"/>
      <c r="S11" s="520"/>
      <c r="T11" s="536"/>
      <c r="U11" s="536"/>
      <c r="V11" s="520"/>
      <c r="W11" s="40" t="s">
        <v>20</v>
      </c>
      <c r="X11" s="40" t="s">
        <v>21</v>
      </c>
      <c r="Y11" s="40" t="s">
        <v>20</v>
      </c>
      <c r="Z11" s="40" t="s">
        <v>21</v>
      </c>
      <c r="AA11" s="520"/>
      <c r="AB11" s="520"/>
      <c r="AC11" s="536"/>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5"/>
      <c r="E13" s="77"/>
      <c r="F13" s="77"/>
      <c r="G13" s="77"/>
      <c r="H13" s="10"/>
      <c r="I13" s="16"/>
      <c r="J13" s="16"/>
      <c r="K13" s="47"/>
      <c r="L13" s="47"/>
      <c r="M13" s="238" t="str">
        <f>+IFERROR(IF(COUNT(J13:L13),ROUND(SUM(J13:L13),0),""),"")</f>
        <v/>
      </c>
      <c r="N13" s="236" t="str">
        <f>+IFERROR(IF(COUNT(M13),ROUND(M13/'Shareholding Pattern'!$L$57*100,2),""),0)</f>
        <v/>
      </c>
      <c r="O13" s="277" t="str">
        <f>IF(J13="","",J13)</f>
        <v/>
      </c>
      <c r="P13" s="207"/>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2"/>
      <c r="AC13" s="333"/>
      <c r="AD13" s="290"/>
      <c r="AF13" s="375">
        <f>IF(SUM(I13:AA13),1,0)</f>
        <v>0</v>
      </c>
      <c r="AG13" s="375"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4" t="s">
        <v>450</v>
      </c>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+IFERROR(IF(COUNT(W16,J16),ROUND(SUM(W16)/SUM(M16)*100,2),""),0)</f>
        <v/>
      </c>
      <c r="Y16" s="64" t="str">
        <f>+IFERROR(IF(COUNT(Y14:Y15),ROUND(SUM(Y14:Y15),0),""),"")</f>
        <v/>
      </c>
      <c r="Z16" s="236" t="str">
        <f>+IFERROR(IF(COUNT(Y16,J16),ROUND(SUM(Y16)/SUM(M16)*100,2),""),0)</f>
        <v/>
      </c>
      <c r="AA16" s="64" t="str">
        <f>+IFERROR(IF(COUNT(AA14:AA15),ROUND(SUM(AA14:AA15),0),""),"")</f>
        <v/>
      </c>
    </row>
  </sheetData>
  <sheetProtection algorithmName="SHA-512" hashValue="u4mXxiZmTxoSYlsde7hfvimQuk1XwUi9TggkljaXxtHxpLfS77SNO6FRDVJi58cosRDBsHalqwIhLZ28UdKjWQ==" saltValue="DYc+3eG5K+kBZa6avtUlSQ=="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c r="AR9" t="s">
        <v>404</v>
      </c>
    </row>
    <row r="10" spans="5:44"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AR10" t="s">
        <v>394</v>
      </c>
    </row>
    <row r="11" spans="5:44"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Y13"/>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8"/>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Zcf/dMU3BT4aPo2yodmGKHY6zAgQmUFGreGxCGj546PpS7zMfh13V7qXiltm5K1Jz5CUlDRAg4QAMEcnj6UNtQ==" saltValue="63712iOqWBZwYovKpVVeFw==" spinCount="100000" sheet="1" objects="1" scenarios="1"/>
  <mergeCells count="18">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c r="AR9" t="s">
        <v>404</v>
      </c>
    </row>
    <row r="10" spans="5:44"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AR10" t="s">
        <v>394</v>
      </c>
    </row>
    <row r="11" spans="5:44"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oRUvT4+egns/FgMAFX9nU4tpNtF14VOW3mxDzhVk2Vvvm9V/rSfxrQKSCR9/LpKHPBmIuXySP0bKBQ3ZwiYDQ==" saltValue="pytApYVMSNEwnCCC6GeXqg==" spinCount="100000" sheet="1" objects="1" scenarios="1"/>
  <mergeCells count="18">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c r="AR9" t="s">
        <v>404</v>
      </c>
    </row>
    <row r="10" spans="5:44"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AR10" t="s">
        <v>394</v>
      </c>
    </row>
    <row r="11" spans="5:44"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ntfJFM508qg9DVptKZgVJzXX+ecMca/F/LmMhJM0hjObYeNTEIKh4IUeOkkk4bCW2mBJjs4K3lnr9JON7sdUYQ==" saltValue="T5XU4IdtFUvFl6+WTGBzgw==" spinCount="100000" sheet="1" objects="1" scenarios="1"/>
  <mergeCells count="18">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c r="AR9" t="s">
        <v>404</v>
      </c>
    </row>
    <row r="10" spans="5:44"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AR10" t="s">
        <v>394</v>
      </c>
    </row>
    <row r="11" spans="5:44"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SUM(AC13:AC65535)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gHOTTFsqyOQoEbIHcB0KZcKv86aBx3d3tTe3Txz1ctHFb2I6nCf5MeK1ZKWrtOvnTCqXZScP5C+/OYqFm0HqXQ==" saltValue="S8HMvCPOFP1HvVnttlHPTQ==" spinCount="100000" sheet="1" objects="1" scenarios="1"/>
  <mergeCells count="18">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c r="AR9" t="s">
        <v>404</v>
      </c>
    </row>
    <row r="10" spans="5:44"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AR10" t="s">
        <v>394</v>
      </c>
    </row>
    <row r="11" spans="5:44"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EnEbIwuJWRLQVu7GfDmz3emHj3u7ZRyec3ZVlTlXsJQFexBye4F5mxnmuHBPBXNAeDdWIOkWTb0axoxJNxGy+Q==" saltValue="iS7v4FU3YWc23ttp+bACMQ==" spinCount="100000" sheet="1" objects="1" scenarios="1"/>
  <mergeCells count="18">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c r="AR9" t="s">
        <v>404</v>
      </c>
    </row>
    <row r="10" spans="5:44"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AR10" t="s">
        <v>394</v>
      </c>
    </row>
    <row r="11" spans="5:44"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qvL4jXzvVxgpiE/hqXphNJz2EaLmk30aTR7DXKCFl06lHy19htSy5kJADbQvT93nGRcP28lgIuJlTNZMjlob7g==" saltValue="Ukoe2wWP1+GAdRDnPX/z7Q==" spinCount="100000"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c r="AR9" t="s">
        <v>404</v>
      </c>
    </row>
    <row r="10" spans="5:44"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c r="AR10" t="s">
        <v>394</v>
      </c>
    </row>
    <row r="11" spans="5:44"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TIo+yBtvGE18Av32TEOouEh1uC7Dk/ncAeGq+ezB2d/3Lmr2KVEIejzQ0gFMxThcvWjsZdtXU+7ARgCEJXMW9A==" saltValue="TQvjiu3mYwCKciZdHMQPtQ==" spinCount="100000" sheet="1" objects="1" scenarios="1"/>
  <mergeCells count="18">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7" t="s">
        <v>137</v>
      </c>
      <c r="F9" s="476" t="s">
        <v>136</v>
      </c>
      <c r="G9" s="520" t="s">
        <v>1</v>
      </c>
      <c r="H9" s="476" t="s">
        <v>3</v>
      </c>
      <c r="I9" s="520" t="s">
        <v>4</v>
      </c>
      <c r="J9" s="520" t="s">
        <v>5</v>
      </c>
      <c r="K9" s="520" t="s">
        <v>6</v>
      </c>
      <c r="L9" s="520" t="s">
        <v>7</v>
      </c>
      <c r="M9" s="520" t="s">
        <v>8</v>
      </c>
      <c r="N9" s="520"/>
      <c r="O9" s="520"/>
      <c r="P9" s="520"/>
      <c r="Q9" s="537" t="s">
        <v>505</v>
      </c>
      <c r="R9" s="520" t="s">
        <v>10</v>
      </c>
      <c r="S9" s="537" t="s">
        <v>134</v>
      </c>
      <c r="T9" s="520" t="s">
        <v>107</v>
      </c>
      <c r="U9" s="520" t="s">
        <v>12</v>
      </c>
      <c r="V9" s="520"/>
      <c r="W9" s="520" t="s">
        <v>14</v>
      </c>
      <c r="X9" s="476" t="s">
        <v>499</v>
      </c>
      <c r="AR9" t="s">
        <v>404</v>
      </c>
    </row>
    <row r="10" spans="5:44" ht="31.5" customHeight="1">
      <c r="E10" s="535"/>
      <c r="F10" s="520"/>
      <c r="G10" s="520"/>
      <c r="H10" s="520"/>
      <c r="I10" s="520"/>
      <c r="J10" s="520"/>
      <c r="K10" s="520"/>
      <c r="L10" s="520"/>
      <c r="M10" s="520" t="s">
        <v>15</v>
      </c>
      <c r="N10" s="520"/>
      <c r="O10" s="520"/>
      <c r="P10" s="520" t="s">
        <v>16</v>
      </c>
      <c r="Q10" s="535"/>
      <c r="R10" s="520"/>
      <c r="S10" s="535"/>
      <c r="T10" s="520"/>
      <c r="U10" s="520"/>
      <c r="V10" s="520"/>
      <c r="W10" s="520"/>
      <c r="X10" s="520"/>
      <c r="AR10" t="s">
        <v>394</v>
      </c>
    </row>
    <row r="11" spans="5:44" ht="78.75" customHeight="1">
      <c r="E11" s="536"/>
      <c r="F11" s="520"/>
      <c r="G11" s="520"/>
      <c r="H11" s="520"/>
      <c r="I11" s="520"/>
      <c r="J11" s="520"/>
      <c r="K11" s="520"/>
      <c r="L11" s="520"/>
      <c r="M11" s="40" t="s">
        <v>17</v>
      </c>
      <c r="N11" s="40" t="s">
        <v>18</v>
      </c>
      <c r="O11" s="40" t="s">
        <v>19</v>
      </c>
      <c r="P11" s="520"/>
      <c r="Q11" s="536"/>
      <c r="R11" s="520"/>
      <c r="S11" s="536"/>
      <c r="T11" s="520"/>
      <c r="U11" s="40" t="s">
        <v>20</v>
      </c>
      <c r="V11" s="40" t="s">
        <v>21</v>
      </c>
      <c r="W11" s="520"/>
      <c r="X11" s="520"/>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slXo0wAiDFg1qkHHnlfCwUccZfBVcRWYxpQzTRuxFuT97oFXZWmteNz5JvcwyCHhtJ3Py6PxU+8BPWAiPgR/w==" saltValue="MDOvW7bP1dFqU6fT+L42kA==" spinCount="100000" sheet="1" objects="1" scenarios="1"/>
  <mergeCells count="18">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37" t="s">
        <v>137</v>
      </c>
      <c r="E9" s="537" t="s">
        <v>34</v>
      </c>
      <c r="F9" s="537" t="s">
        <v>434</v>
      </c>
      <c r="G9" s="477" t="s">
        <v>136</v>
      </c>
      <c r="H9" s="520" t="s">
        <v>1</v>
      </c>
      <c r="I9" s="477" t="s">
        <v>426</v>
      </c>
      <c r="J9" s="520" t="s">
        <v>3</v>
      </c>
      <c r="K9" s="520" t="s">
        <v>4</v>
      </c>
      <c r="L9" s="520" t="s">
        <v>5</v>
      </c>
      <c r="M9" s="520" t="s">
        <v>6</v>
      </c>
      <c r="N9" s="520" t="s">
        <v>7</v>
      </c>
      <c r="O9" s="520" t="s">
        <v>8</v>
      </c>
      <c r="P9" s="520"/>
      <c r="Q9" s="520"/>
      <c r="R9" s="520"/>
      <c r="S9" s="520" t="s">
        <v>9</v>
      </c>
      <c r="T9" s="537" t="s">
        <v>505</v>
      </c>
      <c r="U9" s="537" t="s">
        <v>138</v>
      </c>
      <c r="V9" s="520" t="s">
        <v>107</v>
      </c>
      <c r="W9" s="520" t="s">
        <v>12</v>
      </c>
      <c r="X9" s="520"/>
      <c r="Y9" s="520" t="s">
        <v>14</v>
      </c>
      <c r="Z9" s="476" t="s">
        <v>499</v>
      </c>
      <c r="AG9" s="63" t="s">
        <v>406</v>
      </c>
      <c r="AV9" t="s">
        <v>34</v>
      </c>
    </row>
    <row r="10" spans="4:57" ht="31.5" customHeight="1">
      <c r="D10" s="535"/>
      <c r="E10" s="535"/>
      <c r="F10" s="535"/>
      <c r="G10" s="478"/>
      <c r="H10" s="520"/>
      <c r="I10" s="535"/>
      <c r="J10" s="520"/>
      <c r="K10" s="520"/>
      <c r="L10" s="520"/>
      <c r="M10" s="520"/>
      <c r="N10" s="520"/>
      <c r="O10" s="520" t="s">
        <v>15</v>
      </c>
      <c r="P10" s="520"/>
      <c r="Q10" s="520"/>
      <c r="R10" s="520" t="s">
        <v>16</v>
      </c>
      <c r="S10" s="520"/>
      <c r="T10" s="535"/>
      <c r="U10" s="532"/>
      <c r="V10" s="520"/>
      <c r="W10" s="520"/>
      <c r="X10" s="520"/>
      <c r="Y10" s="520"/>
      <c r="Z10" s="520"/>
      <c r="AG10" s="63" t="s">
        <v>397</v>
      </c>
      <c r="AV10" t="s">
        <v>437</v>
      </c>
    </row>
    <row r="11" spans="4:57" ht="75">
      <c r="D11" s="536"/>
      <c r="E11" s="536"/>
      <c r="F11" s="536"/>
      <c r="G11" s="479"/>
      <c r="H11" s="520"/>
      <c r="I11" s="536"/>
      <c r="J11" s="520"/>
      <c r="K11" s="520"/>
      <c r="L11" s="520"/>
      <c r="M11" s="520"/>
      <c r="N11" s="520"/>
      <c r="O11" s="40" t="s">
        <v>17</v>
      </c>
      <c r="P11" s="40" t="s">
        <v>18</v>
      </c>
      <c r="Q11" s="40" t="s">
        <v>19</v>
      </c>
      <c r="R11" s="520"/>
      <c r="S11" s="520"/>
      <c r="T11" s="536"/>
      <c r="U11" s="533"/>
      <c r="V11" s="520"/>
      <c r="W11" s="40" t="s">
        <v>20</v>
      </c>
      <c r="X11" s="40" t="s">
        <v>21</v>
      </c>
      <c r="Y11" s="520"/>
      <c r="Z11" s="520"/>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8" t="str">
        <f>+IFERROR(IF(COUNT(J13:L13),ROUND(SUM(J13:L13),0),""),"")</f>
        <v/>
      </c>
      <c r="N13" s="236" t="str">
        <f>+IFERROR(IF(COUNT(M13),ROUND(M13/'Shareholding Pattern'!$L$57*100,2),""),"")</f>
        <v/>
      </c>
      <c r="O13" s="278" t="str">
        <f>IF(J13="","",J13)</f>
        <v/>
      </c>
      <c r="P13" s="207"/>
      <c r="Q13" s="237"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16"/>
      <c r="Z13" s="282"/>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4"/>
      <c r="E15" s="18"/>
      <c r="F15" s="18"/>
      <c r="G15" s="18"/>
      <c r="H15" s="18"/>
      <c r="I15" s="18"/>
      <c r="J15" s="202"/>
      <c r="K15" s="202"/>
      <c r="L15" s="18"/>
      <c r="M15" s="18"/>
      <c r="N15" s="18"/>
      <c r="O15" s="18"/>
      <c r="P15" s="18"/>
      <c r="Q15" s="18"/>
      <c r="R15" s="18"/>
      <c r="S15" s="18"/>
      <c r="T15" s="18"/>
      <c r="U15" s="18"/>
      <c r="V15" s="18"/>
      <c r="W15" s="18"/>
      <c r="X15" s="203"/>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6" t="str">
        <f>+IFERROR(IF(COUNT(N13:N15),ROUND(SUMIF($F$13:N15,"Category",N13:N15),2),""),"")</f>
        <v/>
      </c>
      <c r="O16" s="78" t="str">
        <f>+IFERROR(IF(COUNT(O13:O15),ROUND(SUMIF($F$13:O15,"Category",O13:O15),0),""),"")</f>
        <v/>
      </c>
      <c r="P16" s="189" t="str">
        <f>+IFERROR(IF(COUNT(P13:P15),ROUND(SUMIF($F$13:P15,"Category",P13:P15),0),""),"")</f>
        <v/>
      </c>
      <c r="Q16" s="189" t="str">
        <f>+IFERROR(IF(COUNT(Q13:Q15),ROUND(SUMIF($F$13:Q15,"Category",Q13:Q15),0),""),"")</f>
        <v/>
      </c>
      <c r="R16" s="236"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2" t="str">
        <f>+IFERROR(IF(COUNT(V13:V15),ROUND(SUMIF($F$13:V15,"Category",V13:V15),2),""),"")</f>
        <v/>
      </c>
      <c r="W16" s="64" t="str">
        <f>+IFERROR(IF(COUNT(W13:W15),ROUND(SUMIF($F$13:W15,"Category",W13:W15),0),""),"")</f>
        <v/>
      </c>
      <c r="X16" s="236" t="str">
        <f>+IFERROR(IF(COUNT(W16),ROUND(SUM(W16)/SUM(M16)*100,2),""),0)</f>
        <v/>
      </c>
      <c r="Y16" s="64" t="str">
        <f>+IFERROR(IF(COUNT(Y13:Y15),ROUND(SUMIF($F$13:Y15,"Category",Y13:Y15),0),""),"")</f>
        <v/>
      </c>
    </row>
  </sheetData>
  <sheetProtection algorithmName="SHA-512" hashValue="6Xvh2uJHkbseKmrGUD3AzWulDJosvi+S0/XpV+OSYGUHbJi4R0vcIjm5nK7xhcqG+vGCD4ijPOYhz+IH2Mr21w==" saltValue="xPdsO0syki+4UcTO4dcANA==" spinCount="100000"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row>
    <row r="10" spans="5:30"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row>
    <row r="11" spans="5:30"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15" hidden="1" customHeight="1">
      <c r="E15" s="204"/>
      <c r="F15" s="18"/>
      <c r="G15" s="18"/>
      <c r="H15" s="18"/>
      <c r="I15" s="18"/>
      <c r="J15" s="202"/>
      <c r="K15" s="202"/>
      <c r="L15" s="18"/>
      <c r="M15" s="18"/>
      <c r="N15" s="202"/>
      <c r="O15" s="202"/>
      <c r="P15" s="18"/>
      <c r="Q15" s="18"/>
      <c r="R15" s="18"/>
      <c r="S15" s="18"/>
      <c r="T15" s="18"/>
      <c r="U15" s="18"/>
      <c r="V15" s="202"/>
      <c r="W15" s="203"/>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pkx3d36OmSu+Bm4lYoTL+PlQTWPlSiqo3bNWoToaqLeNvBoto/ISaJyLjY1ax36tT3CLKTE7X9v5KujqBvbE+g==" saltValue="U9a1Ih2pfW1tjhR8PqyQzQ==" spinCount="100000"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9"/>
  <sheetViews>
    <sheetView showGridLines="0" topLeftCell="A7" zoomScale="90" zoomScaleNormal="90" workbookViewId="0">
      <selection activeCell="F18" sqref="F18"/>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row>
    <row r="10" spans="5:30"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row>
    <row r="11" spans="5:30"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SUM(AC18:AC65538)</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customHeight="1">
      <c r="E15" s="195">
        <v>1</v>
      </c>
      <c r="F15" s="405" t="s">
        <v>730</v>
      </c>
      <c r="G15" s="404" t="s">
        <v>731</v>
      </c>
      <c r="H15" s="47">
        <v>150000</v>
      </c>
      <c r="I15" s="47"/>
      <c r="J15" s="47"/>
      <c r="K15" s="402">
        <f>+IFERROR(IF(COUNT(H15:J15),ROUND(SUM(H15:J15),0),""),"")</f>
        <v>150000</v>
      </c>
      <c r="L15" s="51">
        <f>+IFERROR(IF(COUNT(K15),ROUND(K15/'Shareholding Pattern'!$L$57*100,2),""),"")</f>
        <v>1.38</v>
      </c>
      <c r="M15" s="207">
        <f>IF(H15="","",H15)</f>
        <v>150000</v>
      </c>
      <c r="N15" s="207"/>
      <c r="O15" s="285">
        <f>+IFERROR(IF(COUNT(M15:N15),ROUND(SUM(M15,N15),2),""),"")</f>
        <v>150000</v>
      </c>
      <c r="P15" s="51">
        <f>+IFERROR(IF(COUNT(O15),ROUND(O15/('Shareholding Pattern'!$P$58)*100,2),""),"")</f>
        <v>1.38</v>
      </c>
      <c r="Q15" s="47"/>
      <c r="R15" s="47"/>
      <c r="S15" s="402" t="str">
        <f>+IFERROR(IF(COUNT(Q15:R15),ROUND(SUM(Q15:R15),0),""),"")</f>
        <v/>
      </c>
      <c r="T15" s="17">
        <f>+IFERROR(IF(COUNT(K15,S15),ROUND(SUM(S15,K15)/SUM('Shareholding Pattern'!$L$57,'Shareholding Pattern'!$T$57)*100,2),""),"")</f>
        <v>1.38</v>
      </c>
      <c r="U15" s="47"/>
      <c r="V15" s="17" t="str">
        <f>+IFERROR(IF(COUNT(U15),ROUND(SUM(U15)/SUM(K15)*100,2),""),0)</f>
        <v/>
      </c>
      <c r="W15" s="47">
        <v>150000</v>
      </c>
      <c r="X15" s="284"/>
      <c r="Y15" s="11"/>
      <c r="Z15" s="11"/>
      <c r="AA15" s="11"/>
      <c r="AB15" s="11"/>
      <c r="AC15" s="11">
        <f>IF(SUM(H15:W15)&gt;0,1,0)</f>
        <v>1</v>
      </c>
    </row>
    <row r="16" spans="5:30" ht="24.95" customHeight="1">
      <c r="E16" s="195">
        <v>2</v>
      </c>
      <c r="F16" s="405" t="s">
        <v>732</v>
      </c>
      <c r="G16" s="404" t="s">
        <v>733</v>
      </c>
      <c r="H16" s="47">
        <v>132562</v>
      </c>
      <c r="I16" s="47"/>
      <c r="J16" s="47"/>
      <c r="K16" s="402">
        <f>+IFERROR(IF(COUNT(H16:J16),ROUND(SUM(H16:J16),0),""),"")</f>
        <v>132562</v>
      </c>
      <c r="L16" s="51">
        <f>+IFERROR(IF(COUNT(K16),ROUND(K16/'Shareholding Pattern'!$L$57*100,2),""),"")</f>
        <v>1.22</v>
      </c>
      <c r="M16" s="207">
        <f>IF(H16="","",H16)</f>
        <v>132562</v>
      </c>
      <c r="N16" s="207"/>
      <c r="O16" s="285">
        <f>+IFERROR(IF(COUNT(M16:N16),ROUND(SUM(M16,N16),2),""),"")</f>
        <v>132562</v>
      </c>
      <c r="P16" s="51">
        <f>+IFERROR(IF(COUNT(O16),ROUND(O16/('Shareholding Pattern'!$P$58)*100,2),""),"")</f>
        <v>1.22</v>
      </c>
      <c r="Q16" s="47"/>
      <c r="R16" s="47"/>
      <c r="S16" s="402" t="str">
        <f>+IFERROR(IF(COUNT(Q16:R16),ROUND(SUM(Q16:R16),0),""),"")</f>
        <v/>
      </c>
      <c r="T16" s="17">
        <f>+IFERROR(IF(COUNT(K16,S16),ROUND(SUM(S16,K16)/SUM('Shareholding Pattern'!$L$57,'Shareholding Pattern'!$T$57)*100,2),""),"")</f>
        <v>1.22</v>
      </c>
      <c r="U16" s="47"/>
      <c r="V16" s="17" t="str">
        <f>+IFERROR(IF(COUNT(U16),ROUND(SUM(U16)/SUM(K16)*100,2),""),0)</f>
        <v/>
      </c>
      <c r="W16" s="47">
        <v>132562</v>
      </c>
      <c r="X16" s="284"/>
      <c r="Y16" s="11"/>
      <c r="Z16" s="11"/>
      <c r="AA16" s="11"/>
      <c r="AB16" s="11"/>
      <c r="AC16" s="11">
        <f>IF(SUM(H16:W16)&gt;0,1,0)</f>
        <v>1</v>
      </c>
    </row>
    <row r="17" spans="5:29" ht="24.95" customHeight="1">
      <c r="E17" s="195">
        <v>3</v>
      </c>
      <c r="F17" s="405" t="s">
        <v>734</v>
      </c>
      <c r="G17" s="404" t="s">
        <v>735</v>
      </c>
      <c r="H17" s="47">
        <v>124000</v>
      </c>
      <c r="I17" s="47"/>
      <c r="J17" s="47"/>
      <c r="K17" s="402">
        <f>+IFERROR(IF(COUNT(H17:J17),ROUND(SUM(H17:J17),0),""),"")</f>
        <v>124000</v>
      </c>
      <c r="L17" s="51">
        <f>+IFERROR(IF(COUNT(K17),ROUND(K17/'Shareholding Pattern'!$L$57*100,2),""),"")</f>
        <v>1.1399999999999999</v>
      </c>
      <c r="M17" s="207">
        <f>IF(H17="","",H17)</f>
        <v>124000</v>
      </c>
      <c r="N17" s="207"/>
      <c r="O17" s="285">
        <f>+IFERROR(IF(COUNT(M17:N17),ROUND(SUM(M17,N17),2),""),"")</f>
        <v>124000</v>
      </c>
      <c r="P17" s="51">
        <f>+IFERROR(IF(COUNT(O17),ROUND(O17/('Shareholding Pattern'!$P$58)*100,2),""),"")</f>
        <v>1.1399999999999999</v>
      </c>
      <c r="Q17" s="47"/>
      <c r="R17" s="47"/>
      <c r="S17" s="402" t="str">
        <f>+IFERROR(IF(COUNT(Q17:R17),ROUND(SUM(Q17:R17),0),""),"")</f>
        <v/>
      </c>
      <c r="T17" s="17">
        <f>+IFERROR(IF(COUNT(K17,S17),ROUND(SUM(S17,K17)/SUM('Shareholding Pattern'!$L$57,'Shareholding Pattern'!$T$57)*100,2),""),"")</f>
        <v>1.1399999999999999</v>
      </c>
      <c r="U17" s="47"/>
      <c r="V17" s="17" t="str">
        <f>+IFERROR(IF(COUNT(U17),ROUND(SUM(U17)/SUM(K17)*100,2),""),0)</f>
        <v/>
      </c>
      <c r="W17" s="47">
        <v>124000</v>
      </c>
      <c r="X17" s="284"/>
      <c r="Y17" s="11"/>
      <c r="Z17" s="11"/>
      <c r="AA17" s="11"/>
      <c r="AB17" s="11"/>
      <c r="AC17" s="11">
        <f>IF(SUM(H17:W17)&gt;0,1,0)</f>
        <v>1</v>
      </c>
    </row>
    <row r="18" spans="5:29" ht="24.95" hidden="1" customHeight="1">
      <c r="E18" s="12"/>
      <c r="F18" s="13"/>
      <c r="G18" s="13"/>
      <c r="H18" s="13"/>
      <c r="I18" s="13"/>
      <c r="J18" s="13"/>
      <c r="K18" s="13"/>
      <c r="L18" s="13"/>
      <c r="M18" s="13"/>
      <c r="N18" s="13"/>
      <c r="O18" s="13"/>
      <c r="P18" s="13"/>
      <c r="Q18" s="13"/>
      <c r="R18" s="13"/>
      <c r="S18" s="13"/>
      <c r="T18" s="13"/>
      <c r="U18" s="13"/>
      <c r="V18" s="13"/>
      <c r="W18" s="198"/>
    </row>
    <row r="19" spans="5:29" ht="20.100000000000001" customHeight="1">
      <c r="E19" s="37"/>
      <c r="F19" s="83" t="s">
        <v>450</v>
      </c>
      <c r="G19" s="70" t="s">
        <v>19</v>
      </c>
      <c r="H19" s="53">
        <f>+IFERROR(IF(COUNT(H13:H18),ROUND(SUM(H13:H18),0),""),"")</f>
        <v>406562</v>
      </c>
      <c r="I19" s="53" t="str">
        <f>+IFERROR(IF(COUNT(I13:I18),ROUND(SUM(I13:I18),0),""),"")</f>
        <v/>
      </c>
      <c r="J19" s="53" t="str">
        <f>+IFERROR(IF(COUNT(J13:J18),ROUND(SUM(J13:J18),0),""),"")</f>
        <v/>
      </c>
      <c r="K19" s="53">
        <f>+IFERROR(IF(COUNT(K13:K18),ROUND(SUM(K13:K18),0),""),"")</f>
        <v>406562</v>
      </c>
      <c r="L19" s="17">
        <f>+IFERROR(IF(COUNT(K19),ROUND(K19/'Shareholding Pattern'!$L$57*100,2),""),"")</f>
        <v>3.74</v>
      </c>
      <c r="M19" s="35">
        <f>+IFERROR(IF(COUNT(M13:M18),ROUND(SUM(M13:M18),0),""),"")</f>
        <v>406562</v>
      </c>
      <c r="N19" s="35" t="str">
        <f>+IFERROR(IF(COUNT(N13:N18),ROUND(SUM(N13:N18),0),""),"")</f>
        <v/>
      </c>
      <c r="O19" s="35">
        <f>+IFERROR(IF(COUNT(O13:O18),ROUND(SUM(O13:O18),0),""),"")</f>
        <v>406562</v>
      </c>
      <c r="P19" s="17">
        <f>+IFERROR(IF(COUNT(O19),ROUND(O19/('Shareholding Pattern'!$P$58)*100,2),""),"")</f>
        <v>3.74</v>
      </c>
      <c r="Q19" s="53" t="str">
        <f>+IFERROR(IF(COUNT(Q13:Q18),ROUND(SUM(Q13:Q18),0),""),"")</f>
        <v/>
      </c>
      <c r="R19" s="53" t="str">
        <f>+IFERROR(IF(COUNT(R13:R18),ROUND(SUM(R13:R18),0),""),"")</f>
        <v/>
      </c>
      <c r="S19" s="53" t="str">
        <f>+IFERROR(IF(COUNT(S13:S18),ROUND(SUM(S13:S18),0),""),"")</f>
        <v/>
      </c>
      <c r="T19" s="17">
        <f>+IFERROR(IF(COUNT(K19,S19),ROUND(SUM(S19,K19)/SUM('Shareholding Pattern'!$L$57,'Shareholding Pattern'!$T$57)*100,2),""),"")</f>
        <v>3.74</v>
      </c>
      <c r="U19" s="53" t="str">
        <f>+IFERROR(IF(COUNT(U13:U18),ROUND(SUM(U13:U18),0),""),"")</f>
        <v/>
      </c>
      <c r="V19" s="17" t="str">
        <f>+IFERROR(IF(COUNT(U19),ROUND(SUM(U19)/SUM(K19)*100,2),""),0)</f>
        <v/>
      </c>
      <c r="W19" s="53">
        <f>+IFERROR(IF(COUNT(W13:W18),ROUND(SUM(W13:W18),0),""),"")</f>
        <v>406562</v>
      </c>
    </row>
  </sheetData>
  <sheetProtection algorithmName="SHA-512" hashValue="bGtA6DkD/hTmx3S2HDUcix6U9FXBDJQInbcznYJZCPnTWijZmsggFZIE5gypPzgCaK5wcNq6vk0WKUdFrkqKPQ==" saltValue="Et/zCpkcg+dUirwgyXeiZw==" spinCount="100000" sheet="1" objects="1" scenarios="1"/>
  <mergeCells count="18">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s>
  <dataValidations count="4">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Q13:R13 M13:N13 H13:J13 Q15:R17 M15:N17 H15:J17">
      <formula1>0</formula1>
    </dataValidation>
  </dataValidations>
  <hyperlinks>
    <hyperlink ref="G19" location="'Shareholding Pattern'!F43" display="Total"/>
    <hyperlink ref="F19" location="'Shareholding Pattern'!F43"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1266825</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1266825</xdr:colOff>
                    <xdr:row>15</xdr:row>
                    <xdr:rowOff>266700</xdr:rowOff>
                  </to>
                </anchor>
              </controlPr>
            </control>
          </mc:Choice>
        </mc:AlternateContent>
        <mc:AlternateContent xmlns:mc="http://schemas.openxmlformats.org/markup-compatibility/2006">
          <mc:Choice Requires="x14">
            <control shapeId="26627" r:id="rId5" name="Button 3">
              <controlPr defaultSize="0" print="0" autoFill="0" autoPict="0" macro="[0]!opentextblock">
                <anchor moveWithCells="1" sizeWithCells="1">
                  <from>
                    <xdr:col>23</xdr:col>
                    <xdr:colOff>66675</xdr:colOff>
                    <xdr:row>16</xdr:row>
                    <xdr:rowOff>66675</xdr:rowOff>
                  </from>
                  <to>
                    <xdr:col>23</xdr:col>
                    <xdr:colOff>1266825</xdr:colOff>
                    <xdr:row>16</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row>
    <row r="10" spans="5:30"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row>
    <row r="11" spans="5:30"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SUM(AC19:AC65539)</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customHeight="1">
      <c r="E15" s="195">
        <v>1</v>
      </c>
      <c r="F15" s="405" t="s">
        <v>722</v>
      </c>
      <c r="G15" s="404" t="s">
        <v>723</v>
      </c>
      <c r="H15" s="47">
        <v>520875</v>
      </c>
      <c r="I15" s="47"/>
      <c r="J15" s="47"/>
      <c r="K15" s="402">
        <f>+IFERROR(IF(COUNT(H15:J15),ROUND(SUM(H15:J15),0),""),"")</f>
        <v>520875</v>
      </c>
      <c r="L15" s="51">
        <f>+IFERROR(IF(COUNT(K15),ROUND(K15/'Shareholding Pattern'!$L$57*100,2),""),"")</f>
        <v>4.79</v>
      </c>
      <c r="M15" s="207">
        <f>IF(H15="","",H15)</f>
        <v>520875</v>
      </c>
      <c r="N15" s="207"/>
      <c r="O15" s="285">
        <f>+IFERROR(IF(COUNT(M15:N15),ROUND(SUM(M15,N15),2),""),"")</f>
        <v>520875</v>
      </c>
      <c r="P15" s="51">
        <f>+IFERROR(IF(COUNT(O15),ROUND(O15/('Shareholding Pattern'!$P$58)*100,2),""),"")</f>
        <v>4.79</v>
      </c>
      <c r="Q15" s="47"/>
      <c r="R15" s="47"/>
      <c r="S15" s="402" t="str">
        <f>+IFERROR(IF(COUNT(Q15:R15),ROUND(SUM(Q15:R15),0),""),"")</f>
        <v/>
      </c>
      <c r="T15" s="17">
        <f>+IFERROR(IF(COUNT(K15,S15),ROUND(SUM(S15,K15)/SUM('Shareholding Pattern'!$L$57,'Shareholding Pattern'!$T$57)*100,2),""),"")</f>
        <v>4.79</v>
      </c>
      <c r="U15" s="47"/>
      <c r="V15" s="17" t="str">
        <f>+IFERROR(IF(COUNT(U15),ROUND(SUM(U15)/SUM(K15)*100,2),""),0)</f>
        <v/>
      </c>
      <c r="W15" s="47">
        <v>520875</v>
      </c>
      <c r="X15" s="284"/>
      <c r="Y15" s="11"/>
      <c r="Z15" s="11"/>
      <c r="AA15" s="11"/>
      <c r="AB15" s="11"/>
      <c r="AC15" s="11">
        <f>IF(SUM(H15:W15)&gt;0,1,0)</f>
        <v>1</v>
      </c>
    </row>
    <row r="16" spans="5:30" ht="24.95" customHeight="1">
      <c r="E16" s="195">
        <v>2</v>
      </c>
      <c r="F16" s="405" t="s">
        <v>727</v>
      </c>
      <c r="G16" s="404" t="s">
        <v>724</v>
      </c>
      <c r="H16" s="47">
        <v>341299</v>
      </c>
      <c r="I16" s="47"/>
      <c r="J16" s="47"/>
      <c r="K16" s="402">
        <f>+IFERROR(IF(COUNT(H16:J16),ROUND(SUM(H16:J16),0),""),"")</f>
        <v>341299</v>
      </c>
      <c r="L16" s="51">
        <f>+IFERROR(IF(COUNT(K16),ROUND(K16/'Shareholding Pattern'!$L$57*100,2),""),"")</f>
        <v>3.14</v>
      </c>
      <c r="M16" s="207">
        <f>IF(H16="","",H16)</f>
        <v>341299</v>
      </c>
      <c r="N16" s="207"/>
      <c r="O16" s="285">
        <f>+IFERROR(IF(COUNT(M16:N16),ROUND(SUM(M16,N16),2),""),"")</f>
        <v>341299</v>
      </c>
      <c r="P16" s="51">
        <f>+IFERROR(IF(COUNT(O16),ROUND(O16/('Shareholding Pattern'!$P$58)*100,2),""),"")</f>
        <v>3.14</v>
      </c>
      <c r="Q16" s="47"/>
      <c r="R16" s="47"/>
      <c r="S16" s="402" t="str">
        <f>+IFERROR(IF(COUNT(Q16:R16),ROUND(SUM(Q16:R16),0),""),"")</f>
        <v/>
      </c>
      <c r="T16" s="17">
        <f>+IFERROR(IF(COUNT(K16,S16),ROUND(SUM(S16,K16)/SUM('Shareholding Pattern'!$L$57,'Shareholding Pattern'!$T$57)*100,2),""),"")</f>
        <v>3.14</v>
      </c>
      <c r="U16" s="47"/>
      <c r="V16" s="17" t="str">
        <f>+IFERROR(IF(COUNT(U16),ROUND(SUM(U16)/SUM(K16)*100,2),""),0)</f>
        <v/>
      </c>
      <c r="W16" s="47">
        <v>341299</v>
      </c>
      <c r="X16" s="284"/>
      <c r="Y16" s="11"/>
      <c r="Z16" s="11"/>
      <c r="AA16" s="11"/>
      <c r="AB16" s="11"/>
      <c r="AC16" s="11">
        <f>IF(SUM(H16:W16)&gt;0,1,0)</f>
        <v>1</v>
      </c>
    </row>
    <row r="17" spans="5:29" ht="24.95" customHeight="1">
      <c r="E17" s="195">
        <v>3</v>
      </c>
      <c r="F17" s="405" t="s">
        <v>728</v>
      </c>
      <c r="G17" s="404" t="s">
        <v>725</v>
      </c>
      <c r="H17" s="47">
        <v>326085</v>
      </c>
      <c r="I17" s="47"/>
      <c r="J17" s="47"/>
      <c r="K17" s="402">
        <f>+IFERROR(IF(COUNT(H17:J17),ROUND(SUM(H17:J17),0),""),"")</f>
        <v>326085</v>
      </c>
      <c r="L17" s="51">
        <f>+IFERROR(IF(COUNT(K17),ROUND(K17/'Shareholding Pattern'!$L$57*100,2),""),"")</f>
        <v>3</v>
      </c>
      <c r="M17" s="207">
        <f>IF(H17="","",H17)</f>
        <v>326085</v>
      </c>
      <c r="N17" s="207"/>
      <c r="O17" s="285">
        <f>+IFERROR(IF(COUNT(M17:N17),ROUND(SUM(M17,N17),2),""),"")</f>
        <v>326085</v>
      </c>
      <c r="P17" s="51">
        <f>+IFERROR(IF(COUNT(O17),ROUND(O17/('Shareholding Pattern'!$P$58)*100,2),""),"")</f>
        <v>3</v>
      </c>
      <c r="Q17" s="47"/>
      <c r="R17" s="47"/>
      <c r="S17" s="402" t="str">
        <f>+IFERROR(IF(COUNT(Q17:R17),ROUND(SUM(Q17:R17),0),""),"")</f>
        <v/>
      </c>
      <c r="T17" s="17">
        <f>+IFERROR(IF(COUNT(K17,S17),ROUND(SUM(S17,K17)/SUM('Shareholding Pattern'!$L$57,'Shareholding Pattern'!$T$57)*100,2),""),"")</f>
        <v>3</v>
      </c>
      <c r="U17" s="47"/>
      <c r="V17" s="17" t="str">
        <f>+IFERROR(IF(COUNT(U17),ROUND(SUM(U17)/SUM(K17)*100,2),""),0)</f>
        <v/>
      </c>
      <c r="W17" s="47">
        <v>326085</v>
      </c>
      <c r="X17" s="284"/>
      <c r="Y17" s="11"/>
      <c r="Z17" s="11"/>
      <c r="AA17" s="11"/>
      <c r="AB17" s="11"/>
      <c r="AC17" s="11">
        <f>IF(SUM(H17:W17)&gt;0,1,0)</f>
        <v>1</v>
      </c>
    </row>
    <row r="18" spans="5:29" ht="24.95" customHeight="1">
      <c r="E18" s="195">
        <v>4</v>
      </c>
      <c r="F18" s="405" t="s">
        <v>729</v>
      </c>
      <c r="G18" s="404" t="s">
        <v>726</v>
      </c>
      <c r="H18" s="47">
        <v>243348</v>
      </c>
      <c r="I18" s="47"/>
      <c r="J18" s="47"/>
      <c r="K18" s="402">
        <f>+IFERROR(IF(COUNT(H18:J18),ROUND(SUM(H18:J18),0),""),"")</f>
        <v>243348</v>
      </c>
      <c r="L18" s="51">
        <f>+IFERROR(IF(COUNT(K18),ROUND(K18/'Shareholding Pattern'!$L$57*100,2),""),"")</f>
        <v>2.2400000000000002</v>
      </c>
      <c r="M18" s="207">
        <f>IF(H18="","",H18)</f>
        <v>243348</v>
      </c>
      <c r="N18" s="207"/>
      <c r="O18" s="285">
        <f>+IFERROR(IF(COUNT(M18:N18),ROUND(SUM(M18,N18),2),""),"")</f>
        <v>243348</v>
      </c>
      <c r="P18" s="51">
        <f>+IFERROR(IF(COUNT(O18),ROUND(O18/('Shareholding Pattern'!$P$58)*100,2),""),"")</f>
        <v>2.2400000000000002</v>
      </c>
      <c r="Q18" s="47"/>
      <c r="R18" s="47"/>
      <c r="S18" s="402" t="str">
        <f>+IFERROR(IF(COUNT(Q18:R18),ROUND(SUM(Q18:R18),0),""),"")</f>
        <v/>
      </c>
      <c r="T18" s="17">
        <f>+IFERROR(IF(COUNT(K18,S18),ROUND(SUM(S18,K18)/SUM('Shareholding Pattern'!$L$57,'Shareholding Pattern'!$T$57)*100,2),""),"")</f>
        <v>2.2400000000000002</v>
      </c>
      <c r="U18" s="47"/>
      <c r="V18" s="17" t="str">
        <f>+IFERROR(IF(COUNT(U18),ROUND(SUM(U18)/SUM(K18)*100,2),""),0)</f>
        <v/>
      </c>
      <c r="W18" s="47">
        <v>243348</v>
      </c>
      <c r="X18" s="284"/>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198"/>
    </row>
    <row r="20" spans="5:29" ht="20.100000000000001" customHeight="1">
      <c r="E20" s="37"/>
      <c r="F20" s="83" t="s">
        <v>450</v>
      </c>
      <c r="G20" s="70" t="s">
        <v>19</v>
      </c>
      <c r="H20" s="53">
        <f>+IFERROR(IF(COUNT(H14:H19),ROUND(SUM(H14:H19),0),""),"")</f>
        <v>1431607</v>
      </c>
      <c r="I20" s="53" t="str">
        <f>+IFERROR(IF(COUNT(I14:I19),ROUND(SUM(I14:I19),0),""),"")</f>
        <v/>
      </c>
      <c r="J20" s="53" t="str">
        <f>+IFERROR(IF(COUNT(J14:J19),ROUND(SUM(J14:J19),0),""),"")</f>
        <v/>
      </c>
      <c r="K20" s="53">
        <f>+IFERROR(IF(COUNT(K14:K19),ROUND(SUM(K14:K19),0),""),"")</f>
        <v>1431607</v>
      </c>
      <c r="L20" s="17">
        <f>+IFERROR(IF(COUNT(K20),ROUND(K20/'Shareholding Pattern'!$L$57*100,2),""),"")</f>
        <v>13.16</v>
      </c>
      <c r="M20" s="35">
        <f>+IFERROR(IF(COUNT(M14:M19),ROUND(SUM(M14:M19),0),""),"")</f>
        <v>1431607</v>
      </c>
      <c r="N20" s="35" t="str">
        <f>+IFERROR(IF(COUNT(N14:N19),ROUND(SUM(N14:N19),0),""),"")</f>
        <v/>
      </c>
      <c r="O20" s="35">
        <f>+IFERROR(IF(COUNT(O14:O19),ROUND(SUM(O14:O19),0),""),"")</f>
        <v>1431607</v>
      </c>
      <c r="P20" s="17">
        <f>+IFERROR(IF(COUNT(O20),ROUND(O20/('Shareholding Pattern'!$P$58)*100,2),""),"")</f>
        <v>13.16</v>
      </c>
      <c r="Q20" s="53" t="str">
        <f>+IFERROR(IF(COUNT(Q14:Q19),ROUND(SUM(Q14:Q19),0),""),"")</f>
        <v/>
      </c>
      <c r="R20" s="53" t="str">
        <f>+IFERROR(IF(COUNT(R14:R19),ROUND(SUM(R14:R19),0),""),"")</f>
        <v/>
      </c>
      <c r="S20" s="53" t="str">
        <f>+IFERROR(IF(COUNT(S14:S19),ROUND(SUM(S14:S19),0),""),"")</f>
        <v/>
      </c>
      <c r="T20" s="17">
        <f>+IFERROR(IF(COUNT(K20,S20),ROUND(SUM(S20,K20)/SUM('Shareholding Pattern'!$L$57,'Shareholding Pattern'!$T$57)*100,2),""),"")</f>
        <v>13.16</v>
      </c>
      <c r="U20" s="53" t="str">
        <f>+IFERROR(IF(COUNT(U14:U19),ROUND(SUM(U14:U19),0),""),"")</f>
        <v/>
      </c>
      <c r="V20" s="17" t="str">
        <f>+IFERROR(IF(COUNT(U20),ROUND(SUM(U20)/SUM(K20)*100,2),""),0)</f>
        <v/>
      </c>
      <c r="W20" s="53">
        <f>+IFERROR(IF(COUNT(W14:W19),ROUND(SUM(W14:W19),0),""),"")</f>
        <v>1431607</v>
      </c>
    </row>
  </sheetData>
  <sheetProtection algorithmName="SHA-512" hashValue="Xyifq7R9QmWX/t3a0mgjO30nK9XSTelJGxeWC4DP4ZpqHas4YP4YF6N7n+Yrv83csINUmElssND74UN94pXLFQ==" saltValue="q1XNtUwzZVDHENrcSFEnbA==" spinCount="100000"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4" display="Total"/>
    <hyperlink ref="F20"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mc:AlternateContent xmlns:mc="http://schemas.openxmlformats.org/markup-compatibility/2006">
          <mc:Choice Requires="x14">
            <control shapeId="27652" r:id="rId6" name="Button 4">
              <controlPr defaultSize="0" print="0" autoFill="0" autoPict="0" macro="[0]!opentextblock">
                <anchor moveWithCells="1" sizeWithCells="1">
                  <from>
                    <xdr:col>23</xdr:col>
                    <xdr:colOff>66675</xdr:colOff>
                    <xdr:row>17</xdr:row>
                    <xdr:rowOff>66675</xdr:rowOff>
                  </from>
                  <to>
                    <xdr:col>23</xdr:col>
                    <xdr:colOff>1257300</xdr:colOff>
                    <xdr:row>17</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row>
    <row r="10" spans="5:30"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row>
    <row r="11" spans="5:30"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OieRSo+0vHWnCyF2vCBj0u1HK4lzQXr/xKMNJk2vB8mD5Af/WeYhT6hpe9DMfJfMz3RHf2zr1raTXK00BXXfuQ==" saltValue="7ZKZoq18EjSc7ATeg5Dg2g==" spinCount="100000"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row>
    <row r="10" spans="5:30"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row>
    <row r="11" spans="5:30"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6"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pQaqWUYdK91f5sDV5+k5Nakp8M368Yp7npW4rxvOCA4NJsIDFY8b008prpXfIdJmfcbGa8xjBTzJcCvDcElKWw==" saltValue="pL8DPswKmVa8AS0ftgG7UA==" spinCount="100000"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7" t="s">
        <v>137</v>
      </c>
      <c r="F9" s="520" t="s">
        <v>136</v>
      </c>
      <c r="G9" s="520" t="s">
        <v>1</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row>
    <row r="10" spans="5:30" ht="31.5" customHeight="1">
      <c r="E10" s="535"/>
      <c r="F10" s="520"/>
      <c r="G10" s="520"/>
      <c r="H10" s="520"/>
      <c r="I10" s="520"/>
      <c r="J10" s="520"/>
      <c r="K10" s="520"/>
      <c r="L10" s="520"/>
      <c r="M10" s="520" t="s">
        <v>15</v>
      </c>
      <c r="N10" s="520"/>
      <c r="O10" s="520"/>
      <c r="P10" s="520" t="s">
        <v>16</v>
      </c>
      <c r="Q10" s="520"/>
      <c r="R10" s="535"/>
      <c r="S10" s="535"/>
      <c r="T10" s="520"/>
      <c r="U10" s="520"/>
      <c r="V10" s="520"/>
      <c r="W10" s="520"/>
      <c r="X10" s="520"/>
    </row>
    <row r="11" spans="5:30" ht="78.75" customHeight="1">
      <c r="E11" s="536"/>
      <c r="F11" s="520"/>
      <c r="G11" s="520"/>
      <c r="H11" s="520"/>
      <c r="I11" s="520"/>
      <c r="J11" s="520"/>
      <c r="K11" s="520"/>
      <c r="L11" s="520"/>
      <c r="M11" s="40" t="s">
        <v>17</v>
      </c>
      <c r="N11" s="40" t="s">
        <v>18</v>
      </c>
      <c r="O11" s="40" t="s">
        <v>19</v>
      </c>
      <c r="P11" s="520"/>
      <c r="Q11" s="520"/>
      <c r="R11" s="536"/>
      <c r="S11" s="536"/>
      <c r="T11" s="520"/>
      <c r="U11" s="40" t="s">
        <v>20</v>
      </c>
      <c r="V11" s="40" t="s">
        <v>21</v>
      </c>
      <c r="W11" s="520"/>
      <c r="X11" s="520"/>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7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eZDCTdsE2xZAhedWkOPoiN1DNLsMV1M7YnhsouumaLgjbM0AqQQHHGckSORLYgGQZkC51fdXtPyqrhQnbim8Ow==" saltValue="q+FY3IpKX5y9c69Vc4lx3g==" spinCount="100000"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4"/>
  <sheetViews>
    <sheetView showGridLines="0" zoomScale="79" zoomScaleNormal="79" workbookViewId="0">
      <pane xSplit="3" ySplit="14" topLeftCell="D15" activePane="bottomRight" state="frozen"/>
      <selection activeCell="A7" sqref="A7"/>
      <selection pane="topRight" activeCell="D7" sqref="D7"/>
      <selection pane="bottomLeft" activeCell="A15" sqref="A15"/>
      <selection pane="bottomRight" activeCell="G21" sqref="G21"/>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5</v>
      </c>
      <c r="J1">
        <v>0</v>
      </c>
      <c r="AE1" t="s">
        <v>399</v>
      </c>
      <c r="AF1" t="s">
        <v>498</v>
      </c>
      <c r="AG1" t="s">
        <v>405</v>
      </c>
      <c r="AH1" t="s">
        <v>452</v>
      </c>
      <c r="AI1" t="s">
        <v>526</v>
      </c>
      <c r="AJ1" t="s">
        <v>408</v>
      </c>
      <c r="AK1" t="s">
        <v>447</v>
      </c>
      <c r="AL1" t="s">
        <v>396</v>
      </c>
      <c r="AM1" t="s">
        <v>506</v>
      </c>
      <c r="AN1" t="s">
        <v>521</v>
      </c>
      <c r="AO1" t="s">
        <v>522</v>
      </c>
      <c r="AP1" t="s">
        <v>628</v>
      </c>
      <c r="AQ1" t="s">
        <v>394</v>
      </c>
      <c r="AR1" t="s">
        <v>633</v>
      </c>
      <c r="AS1" t="s">
        <v>629</v>
      </c>
      <c r="AT1" t="s">
        <v>404</v>
      </c>
      <c r="AU1" t="s">
        <v>630</v>
      </c>
      <c r="AV1" t="s">
        <v>631</v>
      </c>
      <c r="AW1" t="s">
        <v>632</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+IFERROR(IF(COUNT(I13:I20),ROUND(SUMIF($F$13:I20,"Category",I13:I20),0),""),"")</f>
        <v>93</v>
      </c>
      <c r="J3">
        <f ca="1">+IFERROR(IF(COUNT(J13:J20),ROUND(SUMIF($F$13:J20,"Category",J13:J20),0),""),"")</f>
        <v>1239364</v>
      </c>
      <c r="K3" t="str">
        <f>+IFERROR(IF(COUNT(K13:K20),ROUND(SUMIF($F$13:K20,"Category",K13:K20),0),""),"")</f>
        <v/>
      </c>
      <c r="L3" t="str">
        <f>+IFERROR(IF(COUNT(L13:L20),ROUND(SUMIF($F$13:L20,"Category",L13:L20),0),""),"")</f>
        <v/>
      </c>
      <c r="M3">
        <f ca="1">+IFERROR(IF(COUNT(M13:M20),ROUND(SUMIF($F$13:M20,"Category",M13:M20),0),""),"")</f>
        <v>1239364</v>
      </c>
      <c r="N3">
        <f ca="1">+IFERROR(IF(COUNT(N13:N20),ROUND(SUMIF($F$13:N20,"Category",N13:N20),2),""),"")</f>
        <v>11.39</v>
      </c>
      <c r="O3">
        <f ca="1">+IFERROR(IF(COUNT(O13:O20),ROUND(SUMIF($F$13:O20,"Category",O13:O20),0),""),"")</f>
        <v>1239364</v>
      </c>
      <c r="P3" t="str">
        <f>+IFERROR(IF(COUNT(P13:P20),ROUND(SUMIF($F$13:P20,"Category",P13:P20),0),""),"")</f>
        <v/>
      </c>
      <c r="Q3">
        <f ca="1">+IFERROR(IF(COUNT(Q13:Q20),ROUND(SUMIF($F$13:Q20,"Category",Q13:Q20),0),""),"")</f>
        <v>1239364</v>
      </c>
      <c r="R3">
        <f ca="1">+IFERROR(IF(COUNT(R13:R20),ROUND(SUMIF($F$13:R20,"Category",R13:R20),2),""),"")</f>
        <v>11.39</v>
      </c>
      <c r="S3" t="str">
        <f>+IFERROR(IF(COUNT(S13:S20),ROUND(SUMIF($F$13:S20,"Category",S13:S20),0),""),"")</f>
        <v/>
      </c>
      <c r="T3" t="str">
        <f>+IFERROR(IF(COUNT(T13:T20),ROUND(SUMIF($F$13:T20,"Category",T13:T20),0),""),"")</f>
        <v/>
      </c>
      <c r="U3" t="str">
        <f>+IFERROR(IF(COUNT(U13:U20),ROUND(SUMIF($F$13:U20,"Category",U13:U20),0),""),"")</f>
        <v/>
      </c>
      <c r="V3">
        <f ca="1">+IFERROR(IF(COUNT(V13:V20),ROUND(SUMIF($F$13:V20,"Category",V13:V20),2),""),"")</f>
        <v>11.39</v>
      </c>
      <c r="W3" t="str">
        <f>+IFERROR(IF(COUNT(W13:W20),ROUND(SUMIF($F$13:W20,"Category",W13:W20),0),""),"")</f>
        <v/>
      </c>
      <c r="X3" t="str">
        <f>+IFERROR(IF(COUNT(X13:X20),ROUND(SUMIF($F$13:X20,"Category",X13:X20),2),""),"")</f>
        <v/>
      </c>
      <c r="Y3">
        <f ca="1">+IFERROR(IF(COUNT(Y13:Y20),ROUND(SUMIF($F$13:Y20,"Category",Y13:Y20),0),""),"")</f>
        <v>265399</v>
      </c>
    </row>
    <row r="4" spans="4:54" hidden="1"/>
    <row r="5" spans="4:54" hidden="1"/>
    <row r="6" spans="4:54" hidden="1"/>
    <row r="9" spans="4:54" ht="29.25" customHeight="1">
      <c r="D9" s="537" t="s">
        <v>137</v>
      </c>
      <c r="E9" s="537" t="s">
        <v>34</v>
      </c>
      <c r="F9" s="537" t="s">
        <v>434</v>
      </c>
      <c r="G9" s="477" t="s">
        <v>136</v>
      </c>
      <c r="H9" s="520" t="s">
        <v>1</v>
      </c>
      <c r="I9" s="477" t="s">
        <v>426</v>
      </c>
      <c r="J9" s="520" t="s">
        <v>3</v>
      </c>
      <c r="K9" s="520" t="s">
        <v>4</v>
      </c>
      <c r="L9" s="520" t="s">
        <v>5</v>
      </c>
      <c r="M9" s="520" t="s">
        <v>6</v>
      </c>
      <c r="N9" s="520" t="s">
        <v>7</v>
      </c>
      <c r="O9" s="520" t="s">
        <v>8</v>
      </c>
      <c r="P9" s="520"/>
      <c r="Q9" s="520"/>
      <c r="R9" s="520"/>
      <c r="S9" s="520" t="s">
        <v>9</v>
      </c>
      <c r="T9" s="537" t="s">
        <v>505</v>
      </c>
      <c r="U9" s="537" t="s">
        <v>134</v>
      </c>
      <c r="V9" s="520" t="s">
        <v>107</v>
      </c>
      <c r="W9" s="520" t="s">
        <v>12</v>
      </c>
      <c r="X9" s="520"/>
      <c r="Y9" s="520" t="s">
        <v>14</v>
      </c>
      <c r="Z9" s="476" t="s">
        <v>499</v>
      </c>
      <c r="AV9" t="s">
        <v>34</v>
      </c>
    </row>
    <row r="10" spans="4:54" ht="31.5" customHeight="1">
      <c r="D10" s="535"/>
      <c r="E10" s="535"/>
      <c r="F10" s="535"/>
      <c r="G10" s="478"/>
      <c r="H10" s="520"/>
      <c r="I10" s="535"/>
      <c r="J10" s="520"/>
      <c r="K10" s="520"/>
      <c r="L10" s="520"/>
      <c r="M10" s="520"/>
      <c r="N10" s="520"/>
      <c r="O10" s="520" t="s">
        <v>15</v>
      </c>
      <c r="P10" s="520"/>
      <c r="Q10" s="520"/>
      <c r="R10" s="520" t="s">
        <v>16</v>
      </c>
      <c r="S10" s="520"/>
      <c r="T10" s="535"/>
      <c r="U10" s="535"/>
      <c r="V10" s="520"/>
      <c r="W10" s="520"/>
      <c r="X10" s="520"/>
      <c r="Y10" s="520"/>
      <c r="Z10" s="520"/>
      <c r="AV10" t="s">
        <v>437</v>
      </c>
    </row>
    <row r="11" spans="4:54" ht="75">
      <c r="D11" s="536"/>
      <c r="E11" s="536"/>
      <c r="F11" s="536"/>
      <c r="G11" s="479"/>
      <c r="H11" s="520"/>
      <c r="I11" s="536"/>
      <c r="J11" s="520"/>
      <c r="K11" s="520"/>
      <c r="L11" s="520"/>
      <c r="M11" s="520"/>
      <c r="N11" s="520"/>
      <c r="O11" s="40" t="s">
        <v>17</v>
      </c>
      <c r="P11" s="40" t="s">
        <v>18</v>
      </c>
      <c r="Q11" s="40" t="s">
        <v>19</v>
      </c>
      <c r="R11" s="520"/>
      <c r="S11" s="520"/>
      <c r="T11" s="536"/>
      <c r="U11" s="536"/>
      <c r="V11" s="520"/>
      <c r="W11" s="40" t="s">
        <v>20</v>
      </c>
      <c r="X11" s="40" t="s">
        <v>21</v>
      </c>
      <c r="Y11" s="520"/>
      <c r="Z11" s="520"/>
    </row>
    <row r="12" spans="4:54" ht="24.75" customHeight="1">
      <c r="D12" s="9" t="s">
        <v>101</v>
      </c>
      <c r="E12" s="81" t="s">
        <v>33</v>
      </c>
      <c r="F12" s="82"/>
      <c r="G12" s="210"/>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9"/>
      <c r="H13" s="10"/>
      <c r="I13" s="16"/>
      <c r="J13" s="16"/>
      <c r="K13" s="47"/>
      <c r="L13" s="47"/>
      <c r="M13" s="238" t="str">
        <f>+IFERROR(IF(COUNT(J13:L13),ROUND(SUM(J13:L13),0),""),"")</f>
        <v/>
      </c>
      <c r="N13" s="236" t="str">
        <f>+IFERROR(IF(COUNT(M13),ROUND(M13/'Shareholding Pattern'!$L$57*100,2),""),"")</f>
        <v/>
      </c>
      <c r="O13" s="278" t="str">
        <f>IF(J13="","",J13)</f>
        <v/>
      </c>
      <c r="P13" s="47"/>
      <c r="Q13" s="238"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47"/>
      <c r="Z13" s="284"/>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407" t="s">
        <v>498</v>
      </c>
      <c r="F15" s="407" t="s">
        <v>34</v>
      </c>
      <c r="G15" s="289"/>
      <c r="H15" s="406"/>
      <c r="I15" s="47">
        <v>31</v>
      </c>
      <c r="J15" s="47">
        <v>102803</v>
      </c>
      <c r="K15" s="47"/>
      <c r="L15" s="47"/>
      <c r="M15" s="409">
        <f>+IFERROR(IF(COUNT(J15:L15),ROUND(SUM(J15:L15),0),""),"")</f>
        <v>102803</v>
      </c>
      <c r="N15" s="237">
        <f>+IFERROR(IF(COUNT(M15),ROUND(M15/'Shareholding Pattern'!$L$57*100,2),""),"")</f>
        <v>0.94</v>
      </c>
      <c r="O15" s="47">
        <f>IF(J15="","",J15)</f>
        <v>102803</v>
      </c>
      <c r="P15" s="47"/>
      <c r="Q15" s="409">
        <f>+IFERROR(IF(COUNT(O15:P15),ROUND(SUM(O15,P15),2),""),"")</f>
        <v>102803</v>
      </c>
      <c r="R15" s="237">
        <f>+IFERROR(IF(COUNT(Q15),ROUND(Q15/('Shareholding Pattern'!$P$58)*100,2),""),"")</f>
        <v>0.94</v>
      </c>
      <c r="S15" s="47"/>
      <c r="T15" s="47"/>
      <c r="U15" s="409" t="str">
        <f>+IFERROR(IF(COUNT(S15:T15),ROUND(SUM(S15:T15),0),""),"")</f>
        <v/>
      </c>
      <c r="V15" s="236">
        <f>+IFERROR(IF(COUNT(M15,U15),ROUND(SUM(U15,M15)/SUM('Shareholding Pattern'!$L$57,'Shareholding Pattern'!$T$57)*100,2),""),"")</f>
        <v>0.94</v>
      </c>
      <c r="W15" s="47"/>
      <c r="X15" s="236" t="str">
        <f>+IFERROR(IF(COUNT(W15),ROUND(SUM(W15)/SUM(M15)*100,2),""),0)</f>
        <v/>
      </c>
      <c r="Y15" s="47">
        <v>102803</v>
      </c>
      <c r="Z15" s="284"/>
      <c r="AA15" s="11"/>
      <c r="AB15" s="11"/>
      <c r="AC15" s="11">
        <f>IF(SUM(H15:Y15)&gt;0,1,0)</f>
        <v>1</v>
      </c>
    </row>
    <row r="16" spans="4:54" ht="24.75" customHeight="1">
      <c r="D16" s="89">
        <v>2</v>
      </c>
      <c r="E16" s="407" t="s">
        <v>405</v>
      </c>
      <c r="F16" s="407" t="s">
        <v>34</v>
      </c>
      <c r="G16" s="289"/>
      <c r="H16" s="406"/>
      <c r="I16" s="47">
        <v>18</v>
      </c>
      <c r="J16" s="47">
        <v>10383</v>
      </c>
      <c r="K16" s="47"/>
      <c r="L16" s="47"/>
      <c r="M16" s="409">
        <f>+IFERROR(IF(COUNT(J16:L16),ROUND(SUM(J16:L16),0),""),"")</f>
        <v>10383</v>
      </c>
      <c r="N16" s="237">
        <f>+IFERROR(IF(COUNT(M16),ROUND(M16/'Shareholding Pattern'!$L$57*100,2),""),"")</f>
        <v>0.1</v>
      </c>
      <c r="O16" s="47">
        <f>IF(J16="","",J16)</f>
        <v>10383</v>
      </c>
      <c r="P16" s="47"/>
      <c r="Q16" s="409">
        <f>+IFERROR(IF(COUNT(O16:P16),ROUND(SUM(O16,P16),2),""),"")</f>
        <v>10383</v>
      </c>
      <c r="R16" s="237">
        <f>+IFERROR(IF(COUNT(Q16),ROUND(Q16/('Shareholding Pattern'!$P$58)*100,2),""),"")</f>
        <v>0.1</v>
      </c>
      <c r="S16" s="47"/>
      <c r="T16" s="47"/>
      <c r="U16" s="409" t="str">
        <f>+IFERROR(IF(COUNT(S16:T16),ROUND(SUM(S16:T16),0),""),"")</f>
        <v/>
      </c>
      <c r="V16" s="236">
        <f>+IFERROR(IF(COUNT(M16,U16),ROUND(SUM(U16,M16)/SUM('Shareholding Pattern'!$L$57,'Shareholding Pattern'!$T$57)*100,2),""),"")</f>
        <v>0.1</v>
      </c>
      <c r="W16" s="47"/>
      <c r="X16" s="236" t="str">
        <f>+IFERROR(IF(COUNT(W16),ROUND(SUM(W16)/SUM(M16)*100,2),""),0)</f>
        <v/>
      </c>
      <c r="Y16" s="47">
        <v>10383</v>
      </c>
      <c r="Z16" s="284"/>
      <c r="AA16" s="11"/>
      <c r="AB16" s="11"/>
      <c r="AC16" s="11">
        <f>IF(SUM(H16:Y16)&gt;0,1,0)</f>
        <v>1</v>
      </c>
    </row>
    <row r="17" spans="4:29" ht="24.75" customHeight="1">
      <c r="D17" s="89">
        <v>3</v>
      </c>
      <c r="E17" s="407" t="s">
        <v>522</v>
      </c>
      <c r="F17" s="407" t="s">
        <v>34</v>
      </c>
      <c r="G17" s="289"/>
      <c r="H17" s="406"/>
      <c r="I17" s="47">
        <v>1</v>
      </c>
      <c r="J17" s="47">
        <v>850000</v>
      </c>
      <c r="K17" s="47"/>
      <c r="L17" s="47"/>
      <c r="M17" s="409">
        <f>+IFERROR(IF(COUNT(J17:L17),ROUND(SUM(J17:L17),0),""),"")</f>
        <v>850000</v>
      </c>
      <c r="N17" s="237">
        <f>+IFERROR(IF(COUNT(M17),ROUND(M17/'Shareholding Pattern'!$L$57*100,2),""),"")</f>
        <v>7.81</v>
      </c>
      <c r="O17" s="47">
        <f>IF(J17="","",J17)</f>
        <v>850000</v>
      </c>
      <c r="P17" s="47"/>
      <c r="Q17" s="409">
        <f>+IFERROR(IF(COUNT(O17:P17),ROUND(SUM(O17,P17),2),""),"")</f>
        <v>850000</v>
      </c>
      <c r="R17" s="237">
        <f>+IFERROR(IF(COUNT(Q17),ROUND(Q17/('Shareholding Pattern'!$P$58)*100,2),""),"")</f>
        <v>7.81</v>
      </c>
      <c r="S17" s="47"/>
      <c r="T17" s="47"/>
      <c r="U17" s="409" t="str">
        <f>+IFERROR(IF(COUNT(S17:T17),ROUND(SUM(S17:T17),0),""),"")</f>
        <v/>
      </c>
      <c r="V17" s="236">
        <f>+IFERROR(IF(COUNT(M17,U17),ROUND(SUM(U17,M17)/SUM('Shareholding Pattern'!$L$57,'Shareholding Pattern'!$T$57)*100,2),""),"")</f>
        <v>7.81</v>
      </c>
      <c r="W17" s="47"/>
      <c r="X17" s="236" t="str">
        <f>+IFERROR(IF(COUNT(W17),ROUND(SUM(W17)/SUM(M17)*100,2),""),0)</f>
        <v/>
      </c>
      <c r="Y17" s="47">
        <v>0</v>
      </c>
      <c r="Z17" s="284"/>
      <c r="AA17" s="11"/>
      <c r="AB17" s="11"/>
      <c r="AC17" s="11">
        <f>IF(SUM(H17:Y17)&gt;0,1,0)</f>
        <v>1</v>
      </c>
    </row>
    <row r="18" spans="4:29" ht="24.75" customHeight="1">
      <c r="D18" s="89">
        <v>4</v>
      </c>
      <c r="E18" s="407" t="s">
        <v>522</v>
      </c>
      <c r="F18" s="407" t="s">
        <v>437</v>
      </c>
      <c r="G18" s="407" t="s">
        <v>736</v>
      </c>
      <c r="H18" s="404" t="s">
        <v>737</v>
      </c>
      <c r="I18" s="408">
        <v>1</v>
      </c>
      <c r="J18" s="47">
        <v>850000</v>
      </c>
      <c r="K18" s="47"/>
      <c r="L18" s="47"/>
      <c r="M18" s="409">
        <f>+IFERROR(IF(COUNT(J18:L18),ROUND(SUM(J18:L18),0),""),"")</f>
        <v>850000</v>
      </c>
      <c r="N18" s="237">
        <f>+IFERROR(IF(COUNT(M18),ROUND(M18/'Shareholding Pattern'!$L$57*100,2),""),"")</f>
        <v>7.81</v>
      </c>
      <c r="O18" s="47">
        <f>IF(J18="","",J18)</f>
        <v>850000</v>
      </c>
      <c r="P18" s="47"/>
      <c r="Q18" s="409">
        <f>+IFERROR(IF(COUNT(O18:P18),ROUND(SUM(O18,P18),2),""),"")</f>
        <v>850000</v>
      </c>
      <c r="R18" s="237">
        <f>+IFERROR(IF(COUNT(Q18),ROUND(Q18/('Shareholding Pattern'!$P$58)*100,2),""),"")</f>
        <v>7.81</v>
      </c>
      <c r="S18" s="47"/>
      <c r="T18" s="47"/>
      <c r="U18" s="409" t="str">
        <f>+IFERROR(IF(COUNT(S18:T18),ROUND(SUM(S18:T18),0),""),"")</f>
        <v/>
      </c>
      <c r="V18" s="236">
        <f>+IFERROR(IF(COUNT(M18,U18),ROUND(SUM(U18,M18)/SUM('Shareholding Pattern'!$L$57,'Shareholding Pattern'!$T$57)*100,2),""),"")</f>
        <v>7.81</v>
      </c>
      <c r="W18" s="47"/>
      <c r="X18" s="236" t="str">
        <f>+IFERROR(IF(COUNT(W18),ROUND(SUM(W18)/SUM(M18)*100,2),""),0)</f>
        <v/>
      </c>
      <c r="Y18" s="47">
        <v>0</v>
      </c>
      <c r="Z18" s="284">
        <v>15</v>
      </c>
      <c r="AA18" s="11"/>
      <c r="AB18" s="11"/>
      <c r="AC18" s="11">
        <f>IF(SUM(H18:Y18)&gt;0,1,0)</f>
        <v>1</v>
      </c>
    </row>
    <row r="19" spans="4:29" ht="24.75" customHeight="1">
      <c r="D19" s="89">
        <v>5</v>
      </c>
      <c r="E19" s="407" t="s">
        <v>630</v>
      </c>
      <c r="F19" s="407" t="s">
        <v>34</v>
      </c>
      <c r="G19" s="289"/>
      <c r="H19" s="406"/>
      <c r="I19" s="47">
        <v>43</v>
      </c>
      <c r="J19" s="47">
        <v>276178</v>
      </c>
      <c r="K19" s="47"/>
      <c r="L19" s="47"/>
      <c r="M19" s="409">
        <f>+IFERROR(IF(COUNT(J19:L19),ROUND(SUM(J19:L19),0),""),"")</f>
        <v>276178</v>
      </c>
      <c r="N19" s="237">
        <f>+IFERROR(IF(COUNT(M19),ROUND(M19/'Shareholding Pattern'!$L$57*100,2),""),"")</f>
        <v>2.54</v>
      </c>
      <c r="O19" s="47">
        <f>IF(J19="","",J19)</f>
        <v>276178</v>
      </c>
      <c r="P19" s="47"/>
      <c r="Q19" s="409">
        <f>+IFERROR(IF(COUNT(O19:P19),ROUND(SUM(O19,P19),2),""),"")</f>
        <v>276178</v>
      </c>
      <c r="R19" s="237">
        <f>+IFERROR(IF(COUNT(Q19),ROUND(Q19/('Shareholding Pattern'!$P$58)*100,2),""),"")</f>
        <v>2.54</v>
      </c>
      <c r="S19" s="47"/>
      <c r="T19" s="47"/>
      <c r="U19" s="409" t="str">
        <f>+IFERROR(IF(COUNT(S19:T19),ROUND(SUM(S19:T19),0),""),"")</f>
        <v/>
      </c>
      <c r="V19" s="236">
        <f>+IFERROR(IF(COUNT(M19,U19),ROUND(SUM(U19,M19)/SUM('Shareholding Pattern'!$L$57,'Shareholding Pattern'!$T$57)*100,2),""),"")</f>
        <v>2.54</v>
      </c>
      <c r="W19" s="47"/>
      <c r="X19" s="236" t="str">
        <f>+IFERROR(IF(COUNT(W19),ROUND(SUM(W19)/SUM(M19)*100,2),""),0)</f>
        <v/>
      </c>
      <c r="Y19" s="47">
        <v>152213</v>
      </c>
      <c r="Z19" s="284"/>
      <c r="AA19" s="11"/>
      <c r="AB19" s="11"/>
      <c r="AC19" s="11">
        <f>IF(SUM(H19:Y19)&gt;0,1,0)</f>
        <v>1</v>
      </c>
    </row>
    <row r="20" spans="4:29" ht="0.75" hidden="1" customHeight="1">
      <c r="D20" s="204"/>
      <c r="E20" s="18"/>
      <c r="F20" s="18"/>
      <c r="G20" s="18"/>
      <c r="H20" s="18"/>
      <c r="I20" s="18"/>
      <c r="J20" s="18"/>
      <c r="K20" s="202"/>
      <c r="L20" s="202"/>
      <c r="M20" s="18"/>
      <c r="N20" s="18"/>
      <c r="O20" s="202"/>
      <c r="P20" s="202"/>
      <c r="Q20" s="18"/>
      <c r="R20" s="18"/>
      <c r="S20" s="18"/>
      <c r="T20" s="18"/>
      <c r="U20" s="18"/>
      <c r="V20" s="18"/>
      <c r="W20" s="202"/>
      <c r="X20" s="18"/>
      <c r="Y20" s="203"/>
    </row>
    <row r="21" spans="4:29" ht="24.95" customHeight="1">
      <c r="D21" s="129"/>
      <c r="E21" s="36"/>
      <c r="F21" s="36"/>
      <c r="G21" s="60" t="s">
        <v>450</v>
      </c>
      <c r="H21" s="60" t="s">
        <v>19</v>
      </c>
      <c r="I21" s="64">
        <f ca="1">+IFERROR(IF(COUNT(I13:I20),ROUND(SUMIF($F$13:I20,"Category",I13:I20),0),""),"")</f>
        <v>93</v>
      </c>
      <c r="J21" s="64">
        <f ca="1">+IFERROR(IF(COUNT(J13:J20),ROUND(SUMIF($F$13:J20,"Category",J13:J20),0),""),"")</f>
        <v>1239364</v>
      </c>
      <c r="K21" s="64" t="str">
        <f>+IFERROR(IF(COUNT(K13:K20),ROUND(SUMIF($F$13:K20,"Category",K13:K20),0),""),"")</f>
        <v/>
      </c>
      <c r="L21" s="64" t="str">
        <f>+IFERROR(IF(COUNT(L13:L20),ROUND(SUMIF($F$13:L20,"Category",L13:L20),0),""),"")</f>
        <v/>
      </c>
      <c r="M21" s="64">
        <f ca="1">+IFERROR(IF(COUNT(M13:M20),ROUND(SUMIF($F$13:M20,"Category",M13:M20),0),""),"")</f>
        <v>1239364</v>
      </c>
      <c r="N21" s="236">
        <f ca="1">+IFERROR(IF(COUNT(N13:N20),ROUND(SUMIF($F$13:N20,"Category",N13:N20),2),""),"")</f>
        <v>11.39</v>
      </c>
      <c r="O21" s="189">
        <f ca="1">+IFERROR(IF(COUNT(O13:O20),ROUND(SUMIF($F$13:O20,"Category",O13:O20),0),""),"")</f>
        <v>1239364</v>
      </c>
      <c r="P21" s="189" t="str">
        <f>+IFERROR(IF(COUNT(P13:P20),ROUND(SUMIF($F$13:P20,"Category",P13:P20),0),""),"")</f>
        <v/>
      </c>
      <c r="Q21" s="189">
        <f ca="1">+IFERROR(IF(COUNT(Q13:Q20),ROUND(SUMIF($F$13:Q20,"Category",Q13:Q20),0),""),"")</f>
        <v>1239364</v>
      </c>
      <c r="R21" s="236">
        <f ca="1">+IFERROR(IF(COUNT(R13:R20),ROUND(SUMIF($F$13:R20,"Category",R13:R20),2),""),"")</f>
        <v>11.39</v>
      </c>
      <c r="S21" s="64" t="str">
        <f>+IFERROR(IF(COUNT(S13:S20),ROUND(SUMIF($F$13:S20,"Category",S13:S20),0),""),"")</f>
        <v/>
      </c>
      <c r="T21" s="64" t="str">
        <f>+IFERROR(IF(COUNT(T13:T20),ROUND(SUMIF($F$13:T20,"Category",T13:T20),0),""),"")</f>
        <v/>
      </c>
      <c r="U21" s="64" t="str">
        <f>+IFERROR(IF(COUNT(U13:U20),ROUND(SUMIF($F$13:U20,"Category",U13:U20),0),""),"")</f>
        <v/>
      </c>
      <c r="V21" s="236">
        <f ca="1">+IFERROR(IF(COUNT(V13:V20),ROUND(SUMIF($F$13:V20,"Category",V13:V20),2),""),"")</f>
        <v>11.39</v>
      </c>
      <c r="W21" s="64" t="str">
        <f>+IFERROR(IF(COUNT(W13:W20),ROUND(SUMIF($F$13:W20,"Category",W13:W20),0),""),"")</f>
        <v/>
      </c>
      <c r="X21" s="236" t="str">
        <f>+IFERROR(IF(COUNT(W21),ROUND(SUM(W21)/SUM(M21)*100,2),""),0)</f>
        <v/>
      </c>
      <c r="Y21" s="64">
        <f ca="1">+IFERROR(IF(COUNT(Y13:Y20),ROUND(SUMIF($F$13:Y20,"Category",Y13:Y20),0),""),"")</f>
        <v>265399</v>
      </c>
    </row>
    <row r="24" spans="4:29">
      <c r="G24" s="102"/>
    </row>
  </sheetData>
  <sheetProtection algorithmName="SHA-512" hashValue="lWQL/DTSY512qZmsfTGahhkplB1wYUFo0rrge0LoT2kFnIBTlCvLVBD1z0AXPIa6oxEoKtSa/ldsALsMZTtS+w==" saltValue="J0UQqT/0+tSekzuRyKGoAQ==" spinCount="100000"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7">
    <dataValidation type="whole" operator="lessThanOrEqual" allowBlank="1" showInputMessage="1" showErrorMessage="1" sqref="Y13 Y15:Y19">
      <formula1>M13</formula1>
    </dataValidation>
    <dataValidation type="whole" operator="lessThanOrEqual" allowBlank="1" showInputMessage="1" showErrorMessage="1" sqref="W13 W15:W19">
      <formula1>J13</formula1>
    </dataValidation>
    <dataValidation type="whole" operator="greaterThanOrEqual" allowBlank="1" showInputMessage="1" showErrorMessage="1" sqref="O13:P13 J13:L13 S13:T13 J15:L19 S15:T19 O15:P19">
      <formula1>0</formula1>
    </dataValidation>
    <dataValidation type="textLength" operator="equal" allowBlank="1" showInputMessage="1" showErrorMessage="1" prompt="[A-Z][A-Z][A-Z][A-Z][A-Z][0-9][0-9][0-9][0-9][A-Z]_x000a__x000a_In absence of PAN write : ZZZZZ9999Z" sqref="H13 H15:H19">
      <formula1>10</formula1>
    </dataValidation>
    <dataValidation type="list" allowBlank="1" showInputMessage="1" showErrorMessage="1" sqref="F13 F15:F19">
      <formula1>$AV$9:$AV$10</formula1>
    </dataValidation>
    <dataValidation type="list" allowBlank="1" showInputMessage="1" showErrorMessage="1" sqref="E13 E15:E19">
      <formula1>$AE$1:$BB$1</formula1>
    </dataValidation>
    <dataValidation type="whole" operator="greaterThan" allowBlank="1" showInputMessage="1" showErrorMessage="1" sqref="I13 I15:I19">
      <formula1>0</formula1>
    </dataValidation>
  </dataValidations>
  <hyperlinks>
    <hyperlink ref="H21" location="'Shareholding Pattern'!F48" display="Total"/>
    <hyperlink ref="G21"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52" t="s">
        <v>140</v>
      </c>
      <c r="D9" s="537" t="s">
        <v>34</v>
      </c>
      <c r="E9" s="520" t="s">
        <v>139</v>
      </c>
      <c r="F9" s="520" t="s">
        <v>136</v>
      </c>
      <c r="G9" s="520" t="s">
        <v>1</v>
      </c>
      <c r="H9" s="476" t="s">
        <v>426</v>
      </c>
      <c r="I9" s="520" t="s">
        <v>3</v>
      </c>
      <c r="J9" s="520" t="s">
        <v>4</v>
      </c>
      <c r="K9" s="520" t="s">
        <v>5</v>
      </c>
      <c r="L9" s="520" t="s">
        <v>6</v>
      </c>
      <c r="M9" s="520" t="s">
        <v>7</v>
      </c>
      <c r="N9" s="520" t="s">
        <v>8</v>
      </c>
      <c r="O9" s="520"/>
      <c r="P9" s="520"/>
      <c r="Q9" s="520"/>
      <c r="R9" s="520" t="s">
        <v>9</v>
      </c>
      <c r="S9" s="537" t="s">
        <v>505</v>
      </c>
      <c r="T9" s="537" t="s">
        <v>134</v>
      </c>
      <c r="U9" s="520" t="s">
        <v>107</v>
      </c>
      <c r="V9" s="520" t="s">
        <v>12</v>
      </c>
      <c r="W9" s="520"/>
      <c r="X9" s="520" t="s">
        <v>14</v>
      </c>
      <c r="Y9" s="476" t="s">
        <v>499</v>
      </c>
    </row>
    <row r="10" spans="3:30" ht="31.5" customHeight="1">
      <c r="C10" s="553"/>
      <c r="D10" s="535"/>
      <c r="E10" s="520"/>
      <c r="F10" s="520"/>
      <c r="G10" s="520"/>
      <c r="H10" s="520"/>
      <c r="I10" s="520"/>
      <c r="J10" s="520"/>
      <c r="K10" s="520"/>
      <c r="L10" s="520"/>
      <c r="M10" s="520"/>
      <c r="N10" s="520" t="s">
        <v>15</v>
      </c>
      <c r="O10" s="520"/>
      <c r="P10" s="520"/>
      <c r="Q10" s="520" t="s">
        <v>16</v>
      </c>
      <c r="R10" s="520"/>
      <c r="S10" s="535"/>
      <c r="T10" s="535"/>
      <c r="U10" s="520"/>
      <c r="V10" s="520"/>
      <c r="W10" s="520"/>
      <c r="X10" s="520"/>
      <c r="Y10" s="520"/>
    </row>
    <row r="11" spans="3:30" ht="78.75" customHeight="1">
      <c r="C11" s="554"/>
      <c r="D11" s="536"/>
      <c r="E11" s="520"/>
      <c r="F11" s="520"/>
      <c r="G11" s="520"/>
      <c r="H11" s="520"/>
      <c r="I11" s="520"/>
      <c r="J11" s="520"/>
      <c r="K11" s="520"/>
      <c r="L11" s="520"/>
      <c r="M11" s="520"/>
      <c r="N11" s="40" t="s">
        <v>17</v>
      </c>
      <c r="O11" s="40" t="s">
        <v>18</v>
      </c>
      <c r="P11" s="40" t="s">
        <v>19</v>
      </c>
      <c r="Q11" s="520"/>
      <c r="R11" s="520"/>
      <c r="S11" s="536"/>
      <c r="T11" s="536"/>
      <c r="U11" s="520"/>
      <c r="V11" s="40" t="s">
        <v>20</v>
      </c>
      <c r="W11" s="40" t="s">
        <v>21</v>
      </c>
      <c r="X11" s="520"/>
      <c r="Y11" s="520"/>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5"/>
      <c r="D13" s="77"/>
      <c r="E13" s="77"/>
      <c r="F13" s="77"/>
      <c r="G13" s="10"/>
      <c r="H13" s="275">
        <v>1</v>
      </c>
      <c r="I13" s="16"/>
      <c r="J13" s="47"/>
      <c r="K13" s="47"/>
      <c r="L13" s="46" t="str">
        <f>+IFERROR(IF(COUNT(I13:K13),ROUND(SUM(I13:K13),0),""),"")</f>
        <v/>
      </c>
      <c r="M13" s="130"/>
      <c r="N13" s="277" t="str">
        <f>IF(I13="","",I13)</f>
        <v/>
      </c>
      <c r="O13" s="207"/>
      <c r="P13" s="51" t="str">
        <f>+IFERROR(IF(COUNT(N13:O13),ROUND(SUM(N13,O13),2),""),"")</f>
        <v/>
      </c>
      <c r="Q13" s="17" t="str">
        <f>+IFERROR(IF(COUNT(P13),ROUND(P13/('Shareholding Pattern'!$P$58)*100,2),""),"")</f>
        <v/>
      </c>
      <c r="R13" s="47"/>
      <c r="S13" s="47"/>
      <c r="T13" s="48" t="str">
        <f>+IFERROR(IF(COUNT(R13:S13),ROUND(SUM(R13:S13),2),""),"")</f>
        <v/>
      </c>
      <c r="U13" s="130"/>
      <c r="V13" s="47"/>
      <c r="W13" s="17" t="str">
        <f>+IFERROR(IF(V13="","",(+IF(V13=0,0,IF(COUNT(V13,L13),ROUND(SUM(V13)/SUM(L13)*100,2),"")))),"")</f>
        <v/>
      </c>
      <c r="X13" s="16"/>
      <c r="Y13" s="282"/>
      <c r="AC13" s="11">
        <f>IF(SUM(H13:X13)&gt;0,1,0)</f>
        <v>1</v>
      </c>
      <c r="AD13" s="11">
        <f>SUM(AC15:AC65535)</f>
        <v>0</v>
      </c>
    </row>
    <row r="14" spans="3:30" ht="24.95" customHeight="1">
      <c r="C14" s="45"/>
      <c r="D14" s="55"/>
      <c r="E14" s="265"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4"/>
      <c r="D15" s="205"/>
      <c r="E15" s="18"/>
      <c r="F15" s="18"/>
      <c r="G15" s="18"/>
      <c r="H15" s="18"/>
      <c r="I15" s="18"/>
      <c r="J15" s="202"/>
      <c r="K15" s="202"/>
      <c r="L15" s="18"/>
      <c r="M15" s="199" t="str">
        <f>+IFERROR(IF(COUNT(L15),ROUND(L15/('Shareholding Pattern'!$L$57)*100,2),""),"")</f>
        <v/>
      </c>
      <c r="N15" s="202"/>
      <c r="O15" s="202"/>
      <c r="P15" s="18"/>
      <c r="Q15" s="199" t="str">
        <f>+IFERROR(IF(COUNT(P15),ROUND(P15/('Shareholding Pattern'!$P$58)*100,2),""),"")</f>
        <v/>
      </c>
      <c r="R15" s="18"/>
      <c r="S15" s="18"/>
      <c r="T15" s="18"/>
      <c r="U15" s="199" t="str">
        <f>+IFERROR(IF(COUNT(L15,T15),ROUND(SUM(T15,L15)/SUM('Shareholding Pattern'!$L$57,'Shareholding Pattern'!$T$57)*100,2),""),"")</f>
        <v/>
      </c>
      <c r="V15" s="202"/>
      <c r="W15" s="18"/>
      <c r="X15" s="203"/>
    </row>
    <row r="16" spans="3:30" ht="20.100000000000001" customHeight="1">
      <c r="C16" s="128"/>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30"/>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30"/>
      <c r="V16" s="53" t="str">
        <f>+IFERROR(IF(COUNT(V13:V15),ROUND(SUM(V13:V15),0),""),"")</f>
        <v/>
      </c>
      <c r="W16" s="285" t="str">
        <f>+IFERROR(IF(V16="","",(+IF(V16=0,0,IF(COUNT(V16,L16),ROUND(SUM(V16)/SUM(L16)*100,2),"")))),"")</f>
        <v/>
      </c>
      <c r="X16" s="53" t="str">
        <f>+IFERROR(IF(COUNT(X13:X15),ROUND(SUM(X13:X15),0),""),"")</f>
        <v/>
      </c>
    </row>
  </sheetData>
  <sheetProtection algorithmName="SHA-512" hashValue="4B4xJxBR8jYVlNSTPK4YcD1+kaFBaDxQ1rDP0dINsKw9vaacAFYLiaxR6o7YDIzQrrgIEIJrxrA+P0LUBlSGBQ==" saltValue="A5pDEH9pxyzC0UcZGGgtMw=="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37" t="s">
        <v>137</v>
      </c>
      <c r="E9" s="520" t="s">
        <v>136</v>
      </c>
      <c r="F9" s="520" t="s">
        <v>1</v>
      </c>
      <c r="G9" s="476" t="s">
        <v>426</v>
      </c>
      <c r="H9" s="520" t="s">
        <v>3</v>
      </c>
      <c r="I9" s="520" t="s">
        <v>4</v>
      </c>
      <c r="J9" s="520" t="s">
        <v>5</v>
      </c>
      <c r="K9" s="520" t="s">
        <v>6</v>
      </c>
      <c r="L9" s="520" t="s">
        <v>7</v>
      </c>
      <c r="M9" s="520" t="s">
        <v>8</v>
      </c>
      <c r="N9" s="520"/>
      <c r="O9" s="520"/>
      <c r="P9" s="520"/>
      <c r="Q9" s="520" t="s">
        <v>9</v>
      </c>
      <c r="R9" s="537" t="s">
        <v>505</v>
      </c>
      <c r="S9" s="537" t="s">
        <v>134</v>
      </c>
      <c r="T9" s="520" t="s">
        <v>107</v>
      </c>
      <c r="U9" s="520" t="s">
        <v>12</v>
      </c>
      <c r="V9" s="520"/>
      <c r="W9" s="520" t="s">
        <v>14</v>
      </c>
      <c r="X9" s="476" t="s">
        <v>499</v>
      </c>
    </row>
    <row r="10" spans="4:30" ht="31.5" customHeight="1">
      <c r="D10" s="535"/>
      <c r="E10" s="520"/>
      <c r="F10" s="520"/>
      <c r="G10" s="520"/>
      <c r="H10" s="520"/>
      <c r="I10" s="520"/>
      <c r="J10" s="520"/>
      <c r="K10" s="520"/>
      <c r="L10" s="520"/>
      <c r="M10" s="520" t="s">
        <v>15</v>
      </c>
      <c r="N10" s="520"/>
      <c r="O10" s="520"/>
      <c r="P10" s="520" t="s">
        <v>16</v>
      </c>
      <c r="Q10" s="520"/>
      <c r="R10" s="535"/>
      <c r="S10" s="535"/>
      <c r="T10" s="520"/>
      <c r="U10" s="520"/>
      <c r="V10" s="520"/>
      <c r="W10" s="520"/>
      <c r="X10" s="520"/>
    </row>
    <row r="11" spans="4:30" ht="75">
      <c r="D11" s="536"/>
      <c r="E11" s="520"/>
      <c r="F11" s="520"/>
      <c r="G11" s="520"/>
      <c r="H11" s="520"/>
      <c r="I11" s="520"/>
      <c r="J11" s="520"/>
      <c r="K11" s="520"/>
      <c r="L11" s="520"/>
      <c r="M11" s="58" t="s">
        <v>17</v>
      </c>
      <c r="N11" s="58" t="s">
        <v>18</v>
      </c>
      <c r="O11" s="58" t="s">
        <v>19</v>
      </c>
      <c r="P11" s="520"/>
      <c r="Q11" s="520"/>
      <c r="R11" s="536"/>
      <c r="S11" s="536"/>
      <c r="T11" s="520"/>
      <c r="U11" s="58" t="s">
        <v>20</v>
      </c>
      <c r="V11" s="58" t="s">
        <v>21</v>
      </c>
      <c r="W11" s="520"/>
      <c r="X11" s="520"/>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5"/>
      <c r="E13" s="77"/>
      <c r="F13" s="10"/>
      <c r="G13" s="276">
        <v>1</v>
      </c>
      <c r="H13" s="16"/>
      <c r="I13" s="47"/>
      <c r="J13" s="47"/>
      <c r="K13" s="48" t="str">
        <f>+IFERROR(IF(COUNT(H13:J13),ROUND(SUM(H13:J13),0),""),"")</f>
        <v/>
      </c>
      <c r="L13" s="17" t="str">
        <f>+IFERROR(IF(COUNT(K13),ROUND(K13/'Shareholding Pattern'!$L$57*100,2),""),"")</f>
        <v/>
      </c>
      <c r="M13" s="277" t="str">
        <f>IF(H13="","",H13)</f>
        <v/>
      </c>
      <c r="N13" s="207"/>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6" t="str">
        <f>+IFERROR(IF(U13="","",(IF(COUNT(U13,K13),ROUND(SUM(U13)/SUM(K13)*100,2),""))),"")</f>
        <v/>
      </c>
      <c r="W13" s="16"/>
      <c r="X13" s="282"/>
      <c r="AC13" s="11">
        <f>IF(SUM(H13:W13)&gt;0,1,0)</f>
        <v>0</v>
      </c>
      <c r="AD13" s="11">
        <f>SUM(AC15:AC65535)</f>
        <v>0</v>
      </c>
    </row>
    <row r="14" spans="4:30" ht="24.95" customHeight="1">
      <c r="D14" s="42"/>
      <c r="E14" s="43"/>
      <c r="F14" s="265" t="s">
        <v>495</v>
      </c>
      <c r="G14" s="43"/>
      <c r="H14" s="43"/>
      <c r="I14" s="43"/>
      <c r="J14" s="43"/>
      <c r="K14" s="43"/>
      <c r="L14" s="43"/>
      <c r="M14" s="43"/>
      <c r="N14" s="43"/>
      <c r="O14" s="43"/>
      <c r="P14" s="43"/>
      <c r="Q14" s="43"/>
      <c r="R14" s="43"/>
      <c r="S14" s="43"/>
      <c r="T14" s="43"/>
      <c r="U14" s="43"/>
      <c r="V14" s="43"/>
      <c r="W14" s="43"/>
      <c r="X14" s="44"/>
    </row>
    <row r="15" spans="4:30" hidden="1">
      <c r="D15" s="204"/>
      <c r="E15" s="206"/>
      <c r="F15" s="206"/>
      <c r="G15" s="206"/>
      <c r="H15" s="205"/>
      <c r="I15" s="18"/>
      <c r="J15" s="202"/>
      <c r="K15" s="202"/>
      <c r="L15" s="18"/>
      <c r="M15" s="18"/>
      <c r="N15" s="202"/>
      <c r="O15" s="202"/>
      <c r="P15" s="18"/>
      <c r="Q15" s="18"/>
      <c r="R15" s="18"/>
      <c r="S15" s="18"/>
      <c r="T15" s="18"/>
      <c r="U15" s="18"/>
      <c r="V15" s="202"/>
      <c r="W15" s="203"/>
    </row>
    <row r="16" spans="4:30" ht="20.100000000000001" customHeight="1">
      <c r="D16" s="172"/>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algorithmName="SHA-512" hashValue="Q8RYxgPt9avElkxLFhBDzt6MJOvcqYsWFai2TFQG3TNJREhy0zK9oSlWQ+hM/r9KcIcqh0EzmaPusmAYt06pxA==" saltValue="pNfS+HoDrxfS5ut2d6mJJA=="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70" t="s">
        <v>433</v>
      </c>
      <c r="F9" s="471"/>
      <c r="G9" s="471"/>
      <c r="H9" s="471"/>
      <c r="I9" s="472"/>
      <c r="J9" s="101"/>
    </row>
    <row r="10" spans="5:10">
      <c r="E10" s="537" t="s">
        <v>137</v>
      </c>
      <c r="F10" s="477" t="s">
        <v>144</v>
      </c>
      <c r="G10" s="477" t="s">
        <v>145</v>
      </c>
      <c r="H10" s="477" t="s">
        <v>383</v>
      </c>
      <c r="I10" s="477" t="s">
        <v>384</v>
      </c>
      <c r="J10" s="101"/>
    </row>
    <row r="11" spans="5:10">
      <c r="E11" s="555"/>
      <c r="F11" s="478"/>
      <c r="G11" s="535"/>
      <c r="H11" s="478"/>
      <c r="I11" s="478"/>
      <c r="J11" s="101"/>
    </row>
    <row r="12" spans="5:10">
      <c r="E12" s="556"/>
      <c r="F12" s="479"/>
      <c r="G12" s="536"/>
      <c r="H12" s="479"/>
      <c r="I12" s="479"/>
      <c r="J12" s="101"/>
    </row>
    <row r="13" spans="5:10" ht="28.5" hidden="1" customHeight="1">
      <c r="E13" s="195"/>
      <c r="F13" s="16"/>
      <c r="G13" s="75"/>
      <c r="H13" s="148"/>
      <c r="I13" s="85"/>
      <c r="J13" s="101"/>
    </row>
    <row r="14" spans="5:10" ht="25.5" customHeight="1">
      <c r="E14" s="45"/>
      <c r="F14" s="55"/>
      <c r="G14" s="55"/>
      <c r="H14" s="55"/>
      <c r="I14" s="262" t="s">
        <v>448</v>
      </c>
      <c r="J14" s="101"/>
    </row>
  </sheetData>
  <sheetProtection algorithmName="SHA-512" hashValue="Q4Wki1qFz9INr15fB0UhGwiQ8ntaIO7QInqbf+ar7y/Exsl7a1xVYJ5VIRHbIUzOlVeikbDoF0pYf0+nz9ibww==" saltValue="sPJn+z23w2o02HXkvUmqiw=="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16</v>
      </c>
    </row>
    <row r="3" spans="2:5">
      <c r="B3" s="376"/>
    </row>
    <row r="4" spans="2:5">
      <c r="B4" s="376"/>
    </row>
    <row r="5" spans="2:5">
      <c r="B5" s="376" t="s">
        <v>645</v>
      </c>
    </row>
    <row r="6" spans="2:5">
      <c r="B6" s="376" t="s">
        <v>645</v>
      </c>
    </row>
    <row r="7" spans="2:5">
      <c r="B7" s="376" t="s">
        <v>645</v>
      </c>
    </row>
    <row r="8" spans="2:5">
      <c r="B8" s="376" t="s">
        <v>646</v>
      </c>
    </row>
    <row r="9" spans="2:5">
      <c r="B9" s="376" t="s">
        <v>647</v>
      </c>
    </row>
    <row r="10" spans="2:5">
      <c r="B10" s="376" t="s">
        <v>648</v>
      </c>
    </row>
    <row r="11" spans="2:5">
      <c r="B11" s="376" t="s">
        <v>648</v>
      </c>
    </row>
    <row r="12" spans="2:5">
      <c r="B12" s="376"/>
    </row>
    <row r="13" spans="2:5">
      <c r="B13" s="376" t="s">
        <v>707</v>
      </c>
    </row>
    <row r="14" spans="2:5">
      <c r="B14" s="376" t="s">
        <v>708</v>
      </c>
    </row>
    <row r="15" spans="2:5">
      <c r="B15" s="376" t="s">
        <v>738</v>
      </c>
    </row>
    <row r="16" spans="2:5">
      <c r="B16" s="376" t="s">
        <v>739</v>
      </c>
    </row>
    <row r="17" spans="2:2">
      <c r="B17" s="376"/>
    </row>
    <row r="18" spans="2:2">
      <c r="B18" s="376"/>
    </row>
    <row r="19" spans="2:2">
      <c r="B19" s="376"/>
    </row>
    <row r="20" spans="2:2">
      <c r="B20" s="376"/>
    </row>
    <row r="21" spans="2:2">
      <c r="B21" s="376"/>
    </row>
    <row r="22" spans="2:2">
      <c r="B22" s="376"/>
    </row>
    <row r="23" spans="2:2">
      <c r="B23" s="376"/>
    </row>
    <row r="24" spans="2:2">
      <c r="B24" s="376"/>
    </row>
    <row r="25" spans="2:2">
      <c r="B25" s="376"/>
    </row>
    <row r="26" spans="2:2">
      <c r="B26" s="376"/>
    </row>
    <row r="27" spans="2:2">
      <c r="B27" s="376"/>
    </row>
    <row r="28" spans="2:2">
      <c r="B28" s="376"/>
    </row>
    <row r="29" spans="2:2">
      <c r="B29" s="376"/>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9" t="s">
        <v>428</v>
      </c>
      <c r="E9" s="560"/>
      <c r="F9" s="560"/>
      <c r="G9" s="560"/>
      <c r="H9" s="561"/>
    </row>
    <row r="10" spans="4:9">
      <c r="D10" s="537" t="s">
        <v>137</v>
      </c>
      <c r="E10" s="477" t="s">
        <v>604</v>
      </c>
      <c r="F10" s="477" t="s">
        <v>146</v>
      </c>
      <c r="G10" s="477" t="s">
        <v>147</v>
      </c>
      <c r="H10" s="477" t="s">
        <v>148</v>
      </c>
    </row>
    <row r="11" spans="4:9">
      <c r="D11" s="557"/>
      <c r="E11" s="557"/>
      <c r="F11" s="478"/>
      <c r="G11" s="535"/>
      <c r="H11" s="478"/>
    </row>
    <row r="12" spans="4:9">
      <c r="D12" s="558"/>
      <c r="E12" s="558"/>
      <c r="F12" s="479"/>
      <c r="G12" s="536"/>
      <c r="H12" s="479"/>
    </row>
    <row r="13" spans="4:9" hidden="1">
      <c r="D13" s="343"/>
      <c r="E13" s="75"/>
      <c r="F13" s="75"/>
      <c r="G13" s="99"/>
      <c r="H13" s="100"/>
    </row>
    <row r="14" spans="4:9" ht="24.75" customHeight="1">
      <c r="D14" s="12"/>
      <c r="E14" s="13"/>
      <c r="F14" s="55"/>
      <c r="G14" s="55"/>
      <c r="H14" s="262" t="s">
        <v>449</v>
      </c>
    </row>
  </sheetData>
  <sheetProtection algorithmName="SHA-512" hashValue="xenvgKB0vw7HvGzsNVhE2O5QKj7xf+aur88IHzC921d1YMzxae4NShMF+0S/QOaLUAhMpnEnjzYvAZsbecQlPw==" saltValue="b0huWGEI0vl9KHAFLDDYgQ=="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70" t="s">
        <v>429</v>
      </c>
      <c r="F9" s="471"/>
      <c r="G9" s="471"/>
      <c r="H9" s="471"/>
      <c r="I9" s="104"/>
    </row>
    <row r="10" spans="5:9">
      <c r="E10" s="537" t="s">
        <v>137</v>
      </c>
      <c r="F10" s="477" t="s">
        <v>144</v>
      </c>
      <c r="G10" s="477" t="s">
        <v>145</v>
      </c>
      <c r="H10" s="477" t="s">
        <v>149</v>
      </c>
      <c r="I10" s="562" t="s">
        <v>385</v>
      </c>
    </row>
    <row r="11" spans="5:9">
      <c r="E11" s="557"/>
      <c r="F11" s="478"/>
      <c r="G11" s="535"/>
      <c r="H11" s="478"/>
      <c r="I11" s="563"/>
    </row>
    <row r="12" spans="5:9">
      <c r="E12" s="558"/>
      <c r="F12" s="479"/>
      <c r="G12" s="536"/>
      <c r="H12" s="479"/>
      <c r="I12" s="564"/>
    </row>
    <row r="13" spans="5:9" hidden="1">
      <c r="E13" s="195"/>
      <c r="F13" s="16"/>
      <c r="G13" s="99"/>
      <c r="H13" s="99"/>
      <c r="I13" s="105"/>
    </row>
    <row r="14" spans="5:9" ht="24.75" customHeight="1">
      <c r="E14" s="12"/>
      <c r="F14" s="55"/>
      <c r="G14" s="55"/>
      <c r="H14" s="55"/>
      <c r="I14" s="262" t="s">
        <v>450</v>
      </c>
    </row>
  </sheetData>
  <sheetProtection algorithmName="SHA-512" hashValue="NlO5xBSUqZ1Hgh2gs6YzTTsJOVAz8r+Eml8AbabSbDX/pQbts/3lYiZDFRgKeir3VUDDgNNzMkmI7c5rutNxOQ==" saltValue="iuzUtDhUk4xcntw0o3YXTQ=="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2020-07-20T10:42:44Z</dcterms:modified>
</cp:coreProperties>
</file>