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Q4\SHP\"/>
    </mc:Choice>
  </mc:AlternateContent>
  <bookViews>
    <workbookView xWindow="0" yWindow="0" windowWidth="20490" windowHeight="775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8" i="28"/>
  <c r="S18" i="28"/>
  <c r="M18" i="28"/>
  <c r="O18" i="28" s="1"/>
  <c r="K18" i="28"/>
  <c r="V17" i="28"/>
  <c r="S17" i="28"/>
  <c r="M17" i="28"/>
  <c r="O17" i="28" s="1"/>
  <c r="K17" i="28"/>
  <c r="V16" i="28"/>
  <c r="S16" i="28"/>
  <c r="M16" i="28"/>
  <c r="O16" i="28" s="1"/>
  <c r="K16" i="28"/>
  <c r="V15" i="28"/>
  <c r="S15" i="28"/>
  <c r="M15" i="28"/>
  <c r="O15" i="28" s="1"/>
  <c r="K15" i="28"/>
  <c r="V17" i="26"/>
  <c r="S17" i="26"/>
  <c r="M17" i="26"/>
  <c r="O17" i="26" s="1"/>
  <c r="K17" i="26"/>
  <c r="V16" i="26"/>
  <c r="S16" i="26"/>
  <c r="M16" i="26"/>
  <c r="O16" i="26" s="1"/>
  <c r="K16"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9"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9" i="26"/>
  <c r="U19" i="26"/>
  <c r="R19" i="26"/>
  <c r="Q19" i="26"/>
  <c r="N19" i="26"/>
  <c r="M19" i="26"/>
  <c r="J19" i="26"/>
  <c r="I19" i="26"/>
  <c r="H19"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9" i="26"/>
  <c r="O16" i="32"/>
  <c r="O16" i="38"/>
  <c r="K16" i="17"/>
  <c r="V16" i="17" s="1"/>
  <c r="K16" i="32"/>
  <c r="V16" i="32" s="1"/>
  <c r="K16" i="23"/>
  <c r="K16" i="10"/>
  <c r="X16" i="10" s="1"/>
  <c r="K16" i="19"/>
  <c r="V16" i="19" s="1"/>
  <c r="K16" i="21"/>
  <c r="V16" i="21" s="1"/>
  <c r="K19" i="26"/>
  <c r="V19"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9" i="34" l="1"/>
  <c r="V19" i="34"/>
  <c r="V15" i="34"/>
  <c r="V17" i="34"/>
  <c r="N16" i="34"/>
  <c r="N17" i="34"/>
  <c r="V18" i="34"/>
  <c r="N18" i="34"/>
  <c r="N15" i="34"/>
  <c r="V16" i="34"/>
  <c r="L17" i="26"/>
  <c r="L18" i="28"/>
  <c r="T15" i="28"/>
  <c r="T17" i="26"/>
  <c r="L15" i="28"/>
  <c r="T18" i="28"/>
  <c r="T16" i="26"/>
  <c r="L15" i="26"/>
  <c r="L16" i="28"/>
  <c r="T17" i="28"/>
  <c r="T15" i="26"/>
  <c r="L16" i="26"/>
  <c r="L17" i="28"/>
  <c r="T16" i="28"/>
  <c r="T18" i="2"/>
  <c r="L18" i="2"/>
  <c r="L17" i="2"/>
  <c r="T17" i="2"/>
  <c r="T16" i="2"/>
  <c r="L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9" i="26"/>
  <c r="T16" i="23"/>
  <c r="T16" i="22"/>
  <c r="L19"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6" l="1"/>
  <c r="AC15" i="26" s="1"/>
  <c r="P16" i="26"/>
  <c r="AC16" i="26" s="1"/>
  <c r="R18" i="34"/>
  <c r="AC18" i="34" s="1"/>
  <c r="P17" i="28"/>
  <c r="AC17" i="28" s="1"/>
  <c r="P15" i="28"/>
  <c r="AC15" i="28" s="1"/>
  <c r="P16" i="28"/>
  <c r="AC16" i="28" s="1"/>
  <c r="P17" i="26"/>
  <c r="AC17" i="26" s="1"/>
  <c r="R16" i="34"/>
  <c r="AC16" i="34" s="1"/>
  <c r="R19" i="34"/>
  <c r="AC19" i="34" s="1"/>
  <c r="R17" i="34"/>
  <c r="AC17" i="34" s="1"/>
  <c r="R15" i="34"/>
  <c r="AC15" i="34" s="1"/>
  <c r="P18" i="28"/>
  <c r="AC18" i="28"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19"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<sst xmlns="http://schemas.openxmlformats.org/spreadsheetml/2006/main" count="3005" uniqueCount="738">
  <si>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</si>
  <si>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</si>
  <si>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</si>
  <si>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</si>
  <si>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</si>
  <si>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</si>
  <si>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</si>
  <si>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</si>
  <si>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</si>
  <si>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</si>
  <si>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</si>
  <si>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</si>
  <si>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</si>
  <si>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</si>
  <si>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</si>
  <si>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</si>
  <si>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</si>
  <si>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</si>
  <si>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</si>
  <si>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</si>
  <si>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</si>
  <si>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</si>
  <si>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</si>
  <si>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</si>
  <si>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</si>
  <si>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</si>
  <si>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</si>
  <si>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</si>
  <si>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</si>
  <si>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</si>
  <si>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</si>
  <si>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</si>
  <si>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</si>
  <si>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</si>
  <si>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</si>
  <si>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</si>
  <si>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</si>
  <si>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</si>
  <si>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</si>
  <si>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</si>
  <si>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</si>
  <si>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</si>
  <si>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</si>
  <si>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</si>
  <si>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</si>
  <si>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</si>
  <si>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</si>
  <si>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</si>
  <si>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</si>
  <si>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</si>
  <si>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</si>
  <si>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</si>
  <si>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</si>
  <si>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</si>
  <si>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</si>
  <si>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</si>
  <si>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</si>
  <si>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</si>
  <si>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</si>
  <si>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</si>
  <si>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</si>
  <si>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</si>
  <si>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</si>
  <si>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</si>
  <si>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</si>
  <si>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</si>
  <si>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</si>
  <si>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</si>
  <si>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</si>
  <si>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</si>
  <si>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</si>
  <si>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</si>
  <si>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</si>
  <si>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</si>
  <si>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</si>
  <si>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</si>
  <si>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</si>
  <si>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</si>
  <si>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</si>
  <si>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</si>
  <si>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</si>
  <si>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</si>
  <si>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</si>
  <si>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</si>
  <si>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</si>
  <si>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</si>
  <si>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</si>
  <si>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</si>
  <si>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</si>
  <si>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</si>
  <si>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</si>
  <si>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</si>
  <si>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</si>
  <si>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</si>
  <si>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</si>
  <si>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</si>
  <si>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</si>
  <si>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</si>
  <si>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</si>
  <si>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</si>
  <si>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</si>
  <si>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</si>
  <si>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</si>
  <si>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</si>
  <si>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</si>
  <si>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</si>
  <si>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</si>
  <si>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</si>
  <si>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</si>
  <si>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</si>
  <si>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</si>
  <si>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</si>
  <si>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</si>
  <si>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</si>
  <si>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</si>
  <si>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</si>
  <si>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</si>
  <si>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</si>
  <si>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</si>
  <si>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</si>
  <si>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</si>
  <si>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</si>
  <si>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</si>
  <si>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</si>
  <si>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</si>
  <si>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</si>
  <si>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</si>
  <si>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</si>
  <si>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</si>
  <si>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</si>
  <si>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</si>
  <si>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</si>
  <si>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</si>
  <si>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</si>
  <si>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</si>
  <si>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</si>
  <si>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</si>
  <si>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</si>
  <si>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</si>
  <si>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</si>
  <si>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</si>
  <si>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</si>
  <si>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</si>
  <si>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</si>
  <si>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</si>
  <si>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</si>
  <si>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</si>
  <si>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</si>
  <si>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</si>
  <si>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</si>
  <si>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</si>
  <si>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</si>
  <si>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</si>
  <si>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</si>
  <si>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</si>
  <si>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</si>
  <si>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</si>
  <si>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</si>
  <si>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</si>
  <si>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</si>
  <si>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</si>
  <si>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</si>
  <si>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</si>
  <si>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</si>
  <si>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</si>
  <si>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</si>
  <si>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</si>
  <si>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</si>
  <si>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</si>
  <si>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</si>
  <si>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</si>
  <si>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</si>
  <si>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</si>
  <si>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</si>
  <si>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</si>
  <si>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</si>
  <si>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</si>
  <si>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</si>
  <si>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</si>
  <si>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</si>
  <si>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</si>
  <si>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</si>
  <si>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</si>
  <si>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</si>
  <si>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</si>
  <si>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</si>
  <si>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</si>
  <si>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</si>
  <si>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</si>
  <si>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</si>
  <si>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</si>
  <si>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</si>
  <si>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</si>
  <si>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</si>
  <si>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</si>
  <si>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</si>
  <si>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</si>
  <si>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</si>
  <si>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</si>
  <si>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</si>
  <si>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</si>
  <si>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</si>
  <si>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</si>
  <si>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</si>
  <si>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</si>
  <si>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</si>
  <si>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</si>
  <si>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</si>
  <si>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</si>
  <si>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</si>
  <si>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</si>
  <si>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</si>
  <si>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</si>
  <si>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</si>
  <si>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</si>
  <si>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</si>
  <si>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</si>
  <si>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</si>
  <si>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</si>
  <si>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</si>
  <si>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</si>
  <si>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</si>
  <si>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</si>
  <si>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</si>
  <si>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</si>
  <si>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</si>
  <si>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</si>
  <si>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</si>
  <si>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</si>
  <si>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</si>
  <si>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</si>
  <si>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</si>
  <si>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</si>
  <si>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</si>
  <si>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</si>
  <si>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</si>
  <si>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</si>
  <si>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</si>
  <si>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</si>
  <si>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</si>
  <si>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</si>
  <si>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</si>
  <si>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</si>
  <si>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</si>
  <si>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</si>
  <si>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</si>
  <si>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</si>
  <si>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</si>
  <si>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</si>
  <si>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</si>
  <si>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</si>
  <si>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</si>
  <si>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</si>
  <si>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</si>
  <si>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</si>
  <si>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</si>
  <si>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</si>
  <si>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</si>
  <si>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</si>
  <si>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</si>
  <si>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</si>
  <si>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</si>
  <si>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</si>
  <si>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</si>
  <si>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</si>
  <si>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</si>
  <si>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</si>
  <si>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</si>
  <si>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</si>
  <si>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</si>
  <si>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</si>
  <si>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</si>
  <si>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</si>
  <si>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</si>
  <si>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</si>
  <si>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</si>
  <si>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</si>
  <si>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</si>
  <si>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</si>
  <si>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</si>
  <si>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</si>
  <si>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</si>
  <si>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</si>
  <si>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</si>
  <si>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</si>
  <si>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</si>
  <si>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</si>
  <si>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</si>
  <si>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</si>
  <si>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</si>
  <si>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</si>
  <si>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</si>
  <si>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</si>
  <si>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</si>
  <si>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</si>
  <si>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</si>
  <si>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</si>
  <si>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</si>
  <si>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</si>
  <si>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</si>
  <si>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</si>
  <si>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</si>
  <si>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</si>
  <si>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</si>
  <si>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</si>
  <si>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</si>
  <si>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</si>
  <si>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</si>
  <si>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</si>
  <si>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</si>
  <si>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</si>
  <si>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</si>
  <si>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</si>
  <si>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</si>
  <si>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</si>
  <si>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</si>
  <si>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</si>
  <si>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</si>
  <si>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</si>
  <si>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</si>
  <si>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</si>
  <si>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</si>
  <si>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</si>
  <si>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</si>
  <si>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</si>
  <si>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</si>
  <si>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</si>
  <si>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</si>
  <si>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</si>
  <si>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</si>
  <si>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</si>
  <si>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</si>
  <si>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</si>
  <si>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</si>
  <si>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</si>
  <si>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</si>
  <si>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</si>
  <si>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</si>
  <si>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</si>
  <si>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</si>
  <si>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</si>
  <si>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</si>
  <si>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</si>
  <si>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</si>
  <si>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</si>
  <si>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</si>
  <si>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</si>
  <si>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</si>
  <si>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</si>
  <si>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</si>
  <si>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</si>
  <si>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</si>
  <si>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</si>
  <si>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</si>
  <si>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</si>
  <si>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</si>
  <si>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</si>
  <si>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</si>
  <si>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</si>
  <si>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</si>
  <si>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</si>
  <si>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</si>
  <si>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</si>
  <si>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</si>
  <si>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</si>
  <si>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</si>
  <si>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</si>
  <si>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</si>
  <si>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</si>
  <si>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</si>
  <si>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</si>
  <si>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</si>
  <si>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</si>
  <si>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</si>
  <si>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</si>
  <si>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</si>
  <si>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</si>
  <si>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</si>
  <si>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</si>
  <si>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</si>
  <si>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</si>
  <si>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</si>
  <si>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</si>
  <si>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</si>
  <si>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</si>
  <si>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</si>
  <si>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</si>
  <si>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</si>
  <si>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</si>
  <si>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</si>
  <si>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</si>
  <si>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</si>
  <si>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</si>
  <si>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</si>
  <si>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</si>
  <si>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</si>
  <si>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</si>
  <si>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</si>
  <si>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</si>
  <si>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</si>
  <si>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</si>
  <si>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</si>
  <si>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</si>
  <si>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</si>
  <si>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</si>
  <si>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</si>
  <si>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</si>
  <si>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</si>
  <si>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</si>
  <si>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</si>
  <si>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</si>
  <si>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</si>
  <si>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</si>
  <si>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</si>
  <si>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</si>
  <si>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</si>
  <si>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</si>
  <si>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</si>
  <si>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</si>
  <si>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</si>
  <si>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</si>
  <si>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</si>
  <si>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</si>
  <si>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</si>
  <si>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</si>
  <si>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</si>
  <si>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</si>
  <si>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</si>
  <si>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</si>
  <si>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</si>
  <si>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</si>
  <si>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</si>
  <si>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</si>
  <si>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</si>
  <si>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</si>
  <si>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</si>
  <si>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</si>
  <si>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</si>
  <si>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</si>
  <si>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</si>
  <si>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</si>
  <si>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</si>
  <si>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</si>
  <si>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</si>
  <si>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</si>
  <si>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</si>
  <si>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</si>
  <si>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</si>
  <si>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</si>
  <si>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</si>
  <si>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</si>
  <si>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</si>
  <si>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</si>
  <si>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</si>
  <si>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</si>
  <si>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</si>
  <si>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</si>
  <si>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</si>
  <si>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</si>
  <si>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</si>
  <si>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</si>
  <si>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</si>
  <si>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</si>
  <si>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</si>
  <si>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</si>
  <si>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</si>
  <si>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</si>
  <si>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</si>
  <si>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</si>
  <si>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</si>
  <si>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</si>
  <si>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</si>
  <si>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</si>
  <si>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</si>
  <si>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</si>
  <si>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</si>
  <si>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</si>
  <si>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</si>
  <si>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</si>
  <si>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</si>
  <si>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</si>
  <si>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</si>
  <si>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</si>
  <si>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</si>
  <si>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</si>
  <si>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</si>
  <si>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</si>
  <si>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</si>
  <si>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</si>
  <si>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</si>
  <si>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</si>
  <si>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</si>
  <si>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</si>
  <si>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</si>
  <si>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</si>
  <si>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</si>
  <si>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</si>
  <si>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</si>
  <si>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</si>
  <si>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</si>
  <si>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</si>
  <si>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</si>
  <si>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</si>
  <si>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</si>
  <si>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</si>
  <si>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</si>
  <si>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</si>
  <si>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</si>
  <si>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</si>
  <si>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</si>
  <si>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</si>
  <si>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</si>
  <si>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</si>
  <si>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</si>
  <si>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</si>
  <si>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</si>
  <si>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</si>
  <si>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</si>
  <si>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</si>
  <si>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</si>
  <si>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</si>
  <si>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</si>
  <si>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</si>
  <si>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</si>
  <si>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</si>
  <si>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</si>
  <si>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</si>
  <si>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</si>
  <si>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</si>
  <si>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</si>
  <si>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</si>
  <si>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</si>
  <si>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</si>
  <si>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</si>
  <si>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</si>
  <si>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</si>
  <si>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</si>
  <si>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</si>
  <si>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</si>
  <si>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</si>
  <si>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</si>
  <si>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</si>
  <si>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</si>
  <si>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</si>
  <si>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</si>
  <si>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</si>
  <si>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</si>
  <si>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</si>
  <si>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</si>
  <si>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</si>
  <si>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</si>
  <si>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</si>
  <si>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</si>
  <si>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</si>
  <si>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</si>
  <si>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</si>
  <si>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</si>
  <si>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</si>
  <si>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</si>
  <si>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</si>
  <si>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</si>
  <si>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</si>
  <si>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</si>
  <si>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</si>
  <si>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</si>
  <si>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</si>
  <si>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</si>
  <si>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</si>
  <si>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</si>
  <si>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</si>
  <si>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</si>
  <si>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</si>
  <si>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</si>
  <si>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</si>
  <si>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</si>
  <si>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</si>
  <si>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</si>
  <si>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</si>
  <si>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</si>
  <si>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</si>
  <si>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</si>
  <si>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</si>
  <si>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</si>
  <si>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</si>
  <si>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</si>
  <si>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</si>
  <si>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</si>
  <si>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</si>
  <si>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</si>
  <si>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</si>
  <si>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</si>
  <si>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</si>
  <si>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</si>
  <si>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</si>
  <si>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</si>
  <si>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</si>
  <si>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</si>
  <si>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</si>
  <si>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</si>
  <si>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</si>
  <si>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</si>
  <si>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</si>
  <si>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</si>
  <si>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</si>
  <si>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</si>
  <si>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</si>
  <si>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</si>
  <si>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</si>
  <si>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</si>
  <si>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</si>
  <si>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</si>
  <si>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</si>
  <si>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</si>
  <si>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</si>
  <si>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</si>
  <si>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</si>
  <si>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</si>
  <si>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</si>
  <si>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</si>
  <si>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</si>
  <si>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</si>
  <si>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</si>
  <si>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</si>
  <si>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</si>
  <si>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</si>
  <si>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</si>
  <si>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</si>
  <si>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</si>
  <si>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</si>
  <si>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</si>
  <si>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</si>
  <si>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</si>
  <si>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</si>
  <si>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</si>
  <si>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</si>
  <si>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</si>
  <si>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</si>
  <si>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</si>
  <si>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</si>
  <si>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</si>
  <si>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</si>
  <si>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</si>
  <si>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</si>
  <si>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</si>
  <si>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</si>
  <si>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</si>
  <si>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</si>
  <si>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</si>
  <si>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</si>
  <si>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</si>
  <si>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</si>
  <si>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</si>
  <si>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</si>
  <si>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</si>
  <si>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</si>
  <si>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</si>
  <si>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</si>
  <si>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</si>
  <si>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</si>
  <si>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</si>
  <si>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</si>
  <si>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</si>
  <si>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</si>
  <si>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</si>
  <si>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</si>
  <si>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</si>
  <si>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</si>
  <si>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</si>
  <si>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</si>
  <si>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</si>
  <si>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</si>
  <si>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</si>
  <si>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</si>
  <si>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</si>
  <si>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</si>
  <si>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</si>
  <si>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</si>
  <si>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</si>
  <si>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</si>
  <si>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</si>
  <si>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</si>
  <si>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</si>
  <si>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</si>
  <si>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</si>
  <si>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</si>
  <si>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</si>
  <si>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</si>
  <si>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</si>
  <si>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</si>
  <si>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</si>
  <si>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</si>
  <si>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</si>
  <si>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</si>
  <si>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</si>
  <si>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</si>
  <si>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</si>
  <si>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</si>
  <si>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</si>
  <si>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</si>
  <si>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</si>
  <si>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</si>
  <si>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</si>
  <si>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</si>
  <si>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</si>
  <si>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</si>
  <si>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</si>
  <si>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</si>
  <si>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</si>
  <si>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532404</t>
  </si>
  <si>
    <t>INE856B01023</t>
  </si>
  <si>
    <t>SAVEN TECHNOLOGIES LIMITED</t>
  </si>
  <si>
    <t>31-03-2020</t>
  </si>
  <si>
    <t>J V NRUPENDER RAO</t>
  </si>
  <si>
    <t>ACDPJ5615R</t>
  </si>
  <si>
    <t>J. RAJYALAKSHMI</t>
  </si>
  <si>
    <t>ACDPJ5614Q</t>
  </si>
  <si>
    <t>J. AVANTI RAO</t>
  </si>
  <si>
    <t>ADVPJ6062H</t>
  </si>
  <si>
    <t>ADVPJ6046K</t>
  </si>
  <si>
    <t>ADITYA NARSING RAO</t>
  </si>
  <si>
    <t>VARANASI HEMALATHA</t>
  </si>
  <si>
    <t>ACNPH1064L</t>
  </si>
  <si>
    <t>GOPALA KRISHNA YALAMANCHILI</t>
  </si>
  <si>
    <t>AACPY2624E</t>
  </si>
  <si>
    <t>RHEA SHAH</t>
  </si>
  <si>
    <t>BJHPS9599H</t>
  </si>
  <si>
    <t>SABBIR KUTBUDDIN KHANSAHEB</t>
  </si>
  <si>
    <t>AMIPK5122D</t>
  </si>
  <si>
    <t>RAMASWAMYREDDY PEDINEKULUVA</t>
  </si>
  <si>
    <t>ARAPP6333N</t>
  </si>
  <si>
    <t>MURTY GUDIPATI</t>
  </si>
  <si>
    <t>AKYPG1529Q</t>
  </si>
  <si>
    <t>JAGANNATH D DEVADIGA</t>
  </si>
  <si>
    <t>ABDPD7148N</t>
  </si>
  <si>
    <t>DHARI MOHAMMAD AL 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</si>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</sst>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5">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49" fontId="0" fillId="8" borderId="16" xfId="0" applyNumberFormat="1" applyFill="1" applyBorder="1" applyAlignment="1" applyProtection="1">
      <alignment horizontal="center" vertical="center"/>
      <protection locked="0"/>
    </xf>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1136649</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1136649</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1136649</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1136649</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16</xdr:row>
          <xdr:rowOff>63500</xdr:rowOff>
        </xdr:from>
        <xdr:to>
          <xdr:col>23</xdr:col>
          <xdr:colOff>1269999</xdr:colOff>
          <xdr:row>16</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1260475</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1260475</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1260475</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1260475</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21" t="s">
        <v>454</v>
      </c>
      <c r="F6" s="422"/>
      <c r="G6" s="422"/>
      <c r="H6" s="422"/>
      <c r="I6" s="423"/>
    </row>
    <row r="7" spans="4:10">
      <c r="E7" s="268" t="s">
        <v>455</v>
      </c>
      <c r="F7" s="424" t="s">
        <v>456</v>
      </c>
      <c r="G7" s="425"/>
      <c r="H7" s="425"/>
      <c r="I7" s="426"/>
    </row>
    <row r="8" spans="4:10">
      <c r="E8" s="268" t="s">
        <v>457</v>
      </c>
      <c r="F8" s="424" t="s">
        <v>458</v>
      </c>
      <c r="G8" s="427"/>
      <c r="H8" s="427"/>
      <c r="I8" s="428"/>
    </row>
    <row r="9" spans="4:10">
      <c r="E9" s="268" t="s">
        <v>459</v>
      </c>
      <c r="F9" s="424" t="s">
        <v>460</v>
      </c>
      <c r="G9" s="427"/>
      <c r="H9" s="427"/>
      <c r="I9" s="428"/>
    </row>
    <row r="10" spans="4:10">
      <c r="E10" s="268" t="s">
        <v>461</v>
      </c>
      <c r="F10" s="424" t="s">
        <v>641</v>
      </c>
      <c r="G10" s="427"/>
      <c r="H10" s="427"/>
      <c r="I10" s="428"/>
    </row>
    <row r="11" spans="4:10">
      <c r="E11" s="268" t="s">
        <v>640</v>
      </c>
      <c r="F11" s="424" t="s">
        <v>489</v>
      </c>
      <c r="G11" s="427"/>
      <c r="H11" s="427"/>
      <c r="I11" s="428"/>
    </row>
    <row r="12" spans="4:10">
      <c r="E12" s="268" t="s">
        <v>644</v>
      </c>
      <c r="F12" s="424" t="s">
        <v>645</v>
      </c>
      <c r="G12" s="427"/>
      <c r="H12" s="427"/>
      <c r="I12" s="428"/>
    </row>
    <row r="13" spans="4:10">
      <c r="I13" s="267"/>
    </row>
    <row r="14" spans="4:10">
      <c r="I14" s="267"/>
    </row>
    <row r="15" spans="4:10">
      <c r="D15" s="429" t="s">
        <v>462</v>
      </c>
      <c r="E15" s="430"/>
      <c r="F15" s="430"/>
      <c r="G15" s="430"/>
      <c r="H15" s="430"/>
      <c r="I15" s="430"/>
      <c r="J15" s="431"/>
    </row>
    <row r="16" spans="4:10" ht="27.75" customHeight="1">
      <c r="D16" s="432" t="s">
        <v>463</v>
      </c>
      <c r="E16" s="432"/>
      <c r="F16" s="432"/>
      <c r="G16" s="432"/>
      <c r="H16" s="432"/>
      <c r="I16" s="432"/>
      <c r="J16" s="432"/>
    </row>
    <row r="17" spans="4:10" ht="45" customHeight="1">
      <c r="D17" s="433" t="s">
        <v>464</v>
      </c>
      <c r="E17" s="433"/>
      <c r="F17" s="433"/>
      <c r="G17" s="433"/>
      <c r="H17" s="433"/>
      <c r="I17" s="433"/>
      <c r="J17" s="433"/>
    </row>
    <row r="18" spans="4:10">
      <c r="D18" s="269"/>
      <c r="E18" s="269"/>
      <c r="F18" s="269"/>
      <c r="G18" s="269"/>
      <c r="H18" s="269"/>
      <c r="I18" s="270"/>
      <c r="J18" s="269"/>
    </row>
    <row r="19" spans="4:10">
      <c r="I19" s="267"/>
    </row>
    <row r="20" spans="4:10" ht="15.75">
      <c r="D20" s="397" t="s">
        <v>465</v>
      </c>
      <c r="E20" s="398"/>
      <c r="F20" s="398"/>
      <c r="G20" s="398"/>
      <c r="H20" s="398"/>
      <c r="I20" s="398"/>
      <c r="J20" s="399"/>
    </row>
    <row r="21" spans="4:10" ht="18" customHeight="1">
      <c r="D21" s="406" t="s">
        <v>466</v>
      </c>
      <c r="E21" s="434"/>
      <c r="F21" s="434"/>
      <c r="G21" s="434"/>
      <c r="H21" s="434"/>
      <c r="I21" s="434"/>
      <c r="J21" s="435"/>
    </row>
    <row r="22" spans="4:10" ht="16.5" customHeight="1">
      <c r="D22" s="436" t="s">
        <v>467</v>
      </c>
      <c r="E22" s="437"/>
      <c r="F22" s="437"/>
      <c r="G22" s="437"/>
      <c r="H22" s="437"/>
      <c r="I22" s="437"/>
      <c r="J22" s="438"/>
    </row>
    <row r="23" spans="4:10" ht="16.5" customHeight="1">
      <c r="D23" s="418" t="s">
        <v>468</v>
      </c>
      <c r="E23" s="419"/>
      <c r="F23" s="419"/>
      <c r="G23" s="419"/>
      <c r="H23" s="419"/>
      <c r="I23" s="419"/>
      <c r="J23" s="420"/>
    </row>
    <row r="24" spans="4:10" ht="18.75" customHeight="1">
      <c r="D24" s="418" t="s">
        <v>469</v>
      </c>
      <c r="E24" s="419"/>
      <c r="F24" s="419"/>
      <c r="G24" s="419"/>
      <c r="H24" s="419"/>
      <c r="I24" s="419"/>
      <c r="J24" s="420"/>
    </row>
    <row r="25" spans="4:10" ht="28.5" customHeight="1">
      <c r="D25" s="439" t="s">
        <v>470</v>
      </c>
      <c r="E25" s="440"/>
      <c r="F25" s="440"/>
      <c r="G25" s="440"/>
      <c r="H25" s="440"/>
      <c r="I25" s="440"/>
      <c r="J25" s="441"/>
    </row>
    <row r="26" spans="4:10">
      <c r="I26" s="267"/>
    </row>
    <row r="27" spans="4:10">
      <c r="I27" s="267"/>
    </row>
    <row r="28" spans="4:10" ht="15.75">
      <c r="D28" s="412" t="s">
        <v>471</v>
      </c>
      <c r="E28" s="413"/>
      <c r="F28" s="413"/>
      <c r="G28" s="413"/>
      <c r="H28" s="413"/>
      <c r="I28" s="413"/>
      <c r="J28" s="414"/>
    </row>
    <row r="29" spans="4:10">
      <c r="D29" s="271">
        <v>1</v>
      </c>
      <c r="E29" s="445" t="s">
        <v>472</v>
      </c>
      <c r="F29" s="446"/>
      <c r="G29" s="446"/>
      <c r="H29" s="446"/>
      <c r="I29" s="446"/>
      <c r="J29" s="274" t="s">
        <v>473</v>
      </c>
    </row>
    <row r="30" spans="4:10">
      <c r="D30" s="271">
        <v>2</v>
      </c>
      <c r="E30" s="445" t="s">
        <v>490</v>
      </c>
      <c r="F30" s="446"/>
      <c r="G30" s="446"/>
      <c r="H30" s="446"/>
      <c r="I30" s="446"/>
      <c r="J30" s="274" t="s">
        <v>490</v>
      </c>
    </row>
    <row r="31" spans="4:10">
      <c r="D31" s="271">
        <v>3</v>
      </c>
      <c r="E31" s="445" t="s">
        <v>491</v>
      </c>
      <c r="F31" s="446"/>
      <c r="G31" s="446"/>
      <c r="H31" s="446"/>
      <c r="I31" s="446"/>
      <c r="J31" s="274" t="s">
        <v>491</v>
      </c>
    </row>
    <row r="32" spans="4:10">
      <c r="D32" s="271">
        <v>4</v>
      </c>
      <c r="E32" s="445" t="s">
        <v>492</v>
      </c>
      <c r="F32" s="446"/>
      <c r="G32" s="446"/>
      <c r="H32" s="446"/>
      <c r="I32" s="446"/>
      <c r="J32" s="274" t="s">
        <v>492</v>
      </c>
    </row>
    <row r="33" spans="4:10">
      <c r="D33" s="272"/>
      <c r="E33" s="272"/>
      <c r="F33" s="272"/>
      <c r="G33" s="272"/>
      <c r="H33" s="272"/>
      <c r="I33" s="273"/>
      <c r="J33" s="272"/>
    </row>
    <row r="34" spans="4:10">
      <c r="D34" s="272"/>
      <c r="E34" s="272"/>
      <c r="F34" s="272"/>
      <c r="G34" s="272"/>
      <c r="H34" s="272"/>
      <c r="I34" s="273"/>
      <c r="J34" s="272"/>
    </row>
    <row r="35" spans="4:10" ht="15.75">
      <c r="D35" s="397" t="s">
        <v>638</v>
      </c>
      <c r="E35" s="398"/>
      <c r="F35" s="398"/>
      <c r="G35" s="398"/>
      <c r="H35" s="398"/>
      <c r="I35" s="398"/>
      <c r="J35" s="399"/>
    </row>
    <row r="36" spans="4:10" ht="30" customHeight="1">
      <c r="D36" s="447" t="s">
        <v>639</v>
      </c>
      <c r="E36" s="448"/>
      <c r="F36" s="448"/>
      <c r="G36" s="448"/>
      <c r="H36" s="448"/>
      <c r="I36" s="448"/>
      <c r="J36" s="449"/>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397" t="s">
        <v>642</v>
      </c>
      <c r="E40" s="398"/>
      <c r="F40" s="398"/>
      <c r="G40" s="398"/>
      <c r="H40" s="398"/>
      <c r="I40" s="398"/>
      <c r="J40" s="399"/>
    </row>
    <row r="41" spans="4:10" ht="60" customHeight="1">
      <c r="D41" s="400" t="s">
        <v>493</v>
      </c>
      <c r="E41" s="401"/>
      <c r="F41" s="401"/>
      <c r="G41" s="401"/>
      <c r="H41" s="401"/>
      <c r="I41" s="401"/>
      <c r="J41" s="402"/>
    </row>
    <row r="42" spans="4:10" ht="49.5" customHeight="1">
      <c r="D42" s="403" t="s">
        <v>474</v>
      </c>
      <c r="E42" s="404"/>
      <c r="F42" s="404"/>
      <c r="G42" s="404"/>
      <c r="H42" s="404"/>
      <c r="I42" s="404"/>
      <c r="J42" s="405"/>
    </row>
    <row r="43" spans="4:10" ht="53.25" customHeight="1">
      <c r="D43" s="403" t="s">
        <v>475</v>
      </c>
      <c r="E43" s="404"/>
      <c r="F43" s="404"/>
      <c r="G43" s="404"/>
      <c r="H43" s="404"/>
      <c r="I43" s="404"/>
      <c r="J43" s="405"/>
    </row>
    <row r="44" spans="4:10" ht="30" customHeight="1">
      <c r="D44" s="406" t="s">
        <v>476</v>
      </c>
      <c r="E44" s="407"/>
      <c r="F44" s="407"/>
      <c r="G44" s="407"/>
      <c r="H44" s="407"/>
      <c r="I44" s="407"/>
      <c r="J44" s="408"/>
    </row>
    <row r="45" spans="4:10" ht="56.25" customHeight="1">
      <c r="D45" s="409" t="s">
        <v>477</v>
      </c>
      <c r="E45" s="410"/>
      <c r="F45" s="410"/>
      <c r="G45" s="410"/>
      <c r="H45" s="410"/>
      <c r="I45" s="410"/>
      <c r="J45" s="411"/>
    </row>
    <row r="46" spans="4:10" ht="84.75" customHeight="1">
      <c r="D46" s="409" t="s">
        <v>478</v>
      </c>
      <c r="E46" s="410"/>
      <c r="F46" s="410"/>
      <c r="G46" s="410"/>
      <c r="H46" s="410"/>
      <c r="I46" s="410"/>
      <c r="J46" s="411"/>
    </row>
    <row r="47" spans="4:10" ht="61.5" customHeight="1">
      <c r="D47" s="442" t="s">
        <v>479</v>
      </c>
      <c r="E47" s="443"/>
      <c r="F47" s="443"/>
      <c r="G47" s="443"/>
      <c r="H47" s="443"/>
      <c r="I47" s="443"/>
      <c r="J47" s="444"/>
    </row>
    <row r="48" spans="4:10">
      <c r="I48" s="267"/>
    </row>
    <row r="49" spans="4:10">
      <c r="I49" s="267"/>
    </row>
    <row r="50" spans="4:10" ht="15.75">
      <c r="D50" s="412" t="s">
        <v>643</v>
      </c>
      <c r="E50" s="413"/>
      <c r="F50" s="413"/>
      <c r="G50" s="413"/>
      <c r="H50" s="413"/>
      <c r="I50" s="413"/>
      <c r="J50" s="414"/>
    </row>
    <row r="51" spans="4:10" ht="20.100000000000001" customHeight="1">
      <c r="D51" s="396" t="s">
        <v>480</v>
      </c>
      <c r="E51" s="396"/>
      <c r="F51" s="396"/>
      <c r="G51" s="396"/>
      <c r="H51" s="396"/>
      <c r="I51" s="396"/>
      <c r="J51" s="396"/>
    </row>
    <row r="52" spans="4:10" ht="20.100000000000001" customHeight="1">
      <c r="D52" s="396" t="s">
        <v>481</v>
      </c>
      <c r="E52" s="396"/>
      <c r="F52" s="396"/>
      <c r="G52" s="396"/>
      <c r="H52" s="396"/>
      <c r="I52" s="396"/>
      <c r="J52" s="396"/>
    </row>
    <row r="53" spans="4:10" ht="20.100000000000001" customHeight="1">
      <c r="D53" s="396" t="s">
        <v>482</v>
      </c>
      <c r="E53" s="396"/>
      <c r="F53" s="396"/>
      <c r="G53" s="396"/>
      <c r="H53" s="396"/>
      <c r="I53" s="396"/>
      <c r="J53" s="396"/>
    </row>
    <row r="54" spans="4:10" ht="42" customHeight="1">
      <c r="D54" s="396" t="s">
        <v>483</v>
      </c>
      <c r="E54" s="396"/>
      <c r="F54" s="396"/>
      <c r="G54" s="396"/>
      <c r="H54" s="396"/>
      <c r="I54" s="396"/>
      <c r="J54" s="396"/>
    </row>
    <row r="55" spans="4:10" ht="38.25" customHeight="1">
      <c r="D55" s="396" t="s">
        <v>484</v>
      </c>
      <c r="E55" s="396"/>
      <c r="F55" s="396"/>
      <c r="G55" s="396"/>
      <c r="H55" s="396"/>
      <c r="I55" s="396"/>
      <c r="J55" s="396"/>
    </row>
    <row r="56" spans="4:10" ht="38.25" customHeight="1">
      <c r="D56" s="416" t="s">
        <v>485</v>
      </c>
      <c r="E56" s="396"/>
      <c r="F56" s="396"/>
      <c r="G56" s="396"/>
      <c r="H56" s="396"/>
      <c r="I56" s="396"/>
      <c r="J56" s="396"/>
    </row>
    <row r="57" spans="4:10" ht="38.25" customHeight="1">
      <c r="D57" s="416" t="s">
        <v>486</v>
      </c>
      <c r="E57" s="396"/>
      <c r="F57" s="396"/>
      <c r="G57" s="396"/>
      <c r="H57" s="396"/>
      <c r="I57" s="396"/>
      <c r="J57" s="396"/>
    </row>
    <row r="58" spans="4:10" ht="25.5" customHeight="1">
      <c r="D58" s="417" t="s">
        <v>487</v>
      </c>
      <c r="E58" s="415"/>
      <c r="F58" s="415"/>
      <c r="G58" s="415"/>
      <c r="H58" s="415"/>
      <c r="I58" s="415"/>
      <c r="J58" s="415"/>
    </row>
    <row r="59" spans="4:10" ht="27.75" customHeight="1">
      <c r="D59" s="415" t="s">
        <v>488</v>
      </c>
      <c r="E59" s="415"/>
      <c r="F59" s="415"/>
      <c r="G59" s="415"/>
      <c r="H59" s="415"/>
      <c r="I59" s="415"/>
      <c r="J59" s="415"/>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algorithmName="SHA-512" hashValue="M7f+Iqzgb0lyc8zawPp3ljOTRCizSraaj4NzuErFecbljq7pwc6tGQEyR1AzOyHUn9Mw42h56I1WOVHgm9Npag==" saltValue="faf3Y/wwMu1pKdHlVuOhlQ==" spinCount="100000"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zoomScaleNormal="100" workbookViewId="0">
      <selection activeCell="F13" sqref="F13"/>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3.42578125" style="18" hidden="1"/>
    <col min="16384" max="16384" width="1.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51" t="s">
        <v>108</v>
      </c>
      <c r="F5" s="452"/>
      <c r="S5" s="18" t="s">
        <v>503</v>
      </c>
    </row>
    <row r="6" spans="5:24" ht="20.100000000000001" customHeight="1">
      <c r="E6" s="19" t="s">
        <v>124</v>
      </c>
      <c r="F6" s="374" t="s">
        <v>708</v>
      </c>
    </row>
    <row r="7" spans="5:24" ht="20.100000000000001" customHeight="1">
      <c r="E7" s="19" t="s">
        <v>508</v>
      </c>
      <c r="F7" s="295"/>
      <c r="M7" s="18" t="s">
        <v>414</v>
      </c>
      <c r="X7" s="18" t="s">
        <v>111</v>
      </c>
    </row>
    <row r="8" spans="5:24" ht="20.100000000000001" customHeight="1">
      <c r="E8" s="19" t="s">
        <v>509</v>
      </c>
      <c r="F8" s="374"/>
      <c r="M8" s="18" t="s">
        <v>415</v>
      </c>
      <c r="X8" s="18" t="s">
        <v>122</v>
      </c>
    </row>
    <row r="9" spans="5:24" ht="20.100000000000001" customHeight="1">
      <c r="E9" s="19" t="s">
        <v>510</v>
      </c>
      <c r="F9" s="295" t="s">
        <v>709</v>
      </c>
      <c r="M9" s="18" t="s">
        <v>416</v>
      </c>
    </row>
    <row r="10" spans="5:24" ht="20.100000000000001" customHeight="1">
      <c r="E10" s="19" t="s">
        <v>123</v>
      </c>
      <c r="F10" s="295" t="s">
        <v>710</v>
      </c>
      <c r="M10" s="18" t="s">
        <v>504</v>
      </c>
    </row>
    <row r="11" spans="5:24" ht="20.100000000000001" customHeight="1">
      <c r="E11" s="281" t="s">
        <v>500</v>
      </c>
      <c r="F11" s="209" t="s">
        <v>122</v>
      </c>
    </row>
    <row r="12" spans="5:24" ht="20.100000000000001" customHeight="1">
      <c r="E12" s="19" t="s">
        <v>109</v>
      </c>
      <c r="F12" s="327" t="s">
        <v>112</v>
      </c>
    </row>
    <row r="13" spans="5:24" ht="20.100000000000001" customHeight="1">
      <c r="E13" s="19" t="s">
        <v>260</v>
      </c>
      <c r="F13" s="327" t="s">
        <v>116</v>
      </c>
      <c r="R13" s="258"/>
    </row>
    <row r="14" spans="5:24" ht="27" customHeight="1">
      <c r="E14" s="281" t="s">
        <v>501</v>
      </c>
      <c r="F14" s="295" t="s">
        <v>711</v>
      </c>
      <c r="R14" s="259"/>
    </row>
    <row r="15" spans="5:24" ht="22.5" customHeight="1">
      <c r="E15" s="20" t="s">
        <v>110</v>
      </c>
      <c r="F15" s="377" t="s">
        <v>635</v>
      </c>
      <c r="G15" s="202"/>
      <c r="I15" s="259"/>
      <c r="S15" s="259"/>
    </row>
    <row r="16" spans="5:24" ht="22.5" customHeight="1">
      <c r="E16" s="106" t="s">
        <v>265</v>
      </c>
      <c r="F16" s="383" t="str">
        <f>IF(F13=S1,M7,IF(F13=S2,M8,IF(F13=S3,M9,IF(F13=S4,M8,IF(F13=S5,M8,"")))))</f>
        <v>Regulation 31 (1) (b)</v>
      </c>
    </row>
    <row r="17" spans="4:7" s="22" customFormat="1" hidden="1">
      <c r="E17" s="18"/>
      <c r="F17" s="18"/>
    </row>
    <row r="18" spans="4:7" s="22" customFormat="1" ht="21" hidden="1">
      <c r="E18" s="450"/>
      <c r="F18" s="450"/>
    </row>
    <row r="19" spans="4:7" s="22" customFormat="1" ht="21" hidden="1" customHeight="1">
      <c r="D19" s="280"/>
      <c r="G19" s="21"/>
    </row>
    <row r="20" spans="4:7" s="22" customFormat="1" ht="12.75" hidden="1" customHeight="1">
      <c r="D20" s="24"/>
      <c r="E20" s="280"/>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PhW2WD70yKHoTpxqwCVmcwvNLTxdxsGgzKCev6dYeXAVwrUNOf71hXxtwCc2T9yChvegLMk80PGlWLfUPDRvHA==" saltValue="0jQjnesrijCJfUo1+XZx0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1" t="s">
        <v>531</v>
      </c>
      <c r="G8" s="328" t="s">
        <v>511</v>
      </c>
      <c r="H8" s="328" t="s">
        <v>512</v>
      </c>
      <c r="I8" s="328" t="s">
        <v>159</v>
      </c>
    </row>
    <row r="9" spans="1:21" ht="20.100000000000001" customHeight="1">
      <c r="D9" s="27">
        <v>1</v>
      </c>
      <c r="E9" s="337" t="s">
        <v>126</v>
      </c>
      <c r="F9" s="208" t="s">
        <v>122</v>
      </c>
      <c r="G9" s="551" t="s">
        <v>122</v>
      </c>
      <c r="H9" s="551" t="s">
        <v>122</v>
      </c>
      <c r="I9" s="551" t="s">
        <v>122</v>
      </c>
      <c r="M9" s="18">
        <v>1</v>
      </c>
      <c r="N9" s="18">
        <v>1</v>
      </c>
      <c r="O9" s="18">
        <v>1</v>
      </c>
      <c r="P9" s="18">
        <v>1</v>
      </c>
      <c r="R9" s="18" t="s">
        <v>553</v>
      </c>
      <c r="S9" s="18" t="s">
        <v>554</v>
      </c>
      <c r="T9" s="18" t="s">
        <v>555</v>
      </c>
      <c r="U9" s="18" t="s">
        <v>556</v>
      </c>
    </row>
    <row r="10" spans="1:21" ht="20.100000000000001" customHeight="1">
      <c r="D10" s="28">
        <v>2</v>
      </c>
      <c r="E10" s="338" t="s">
        <v>127</v>
      </c>
      <c r="F10" s="209" t="s">
        <v>122</v>
      </c>
      <c r="G10" s="552" t="s">
        <v>122</v>
      </c>
      <c r="H10" s="552" t="s">
        <v>122</v>
      </c>
      <c r="I10" s="552" t="s">
        <v>122</v>
      </c>
      <c r="M10" s="18">
        <v>1</v>
      </c>
      <c r="N10" s="18">
        <v>1</v>
      </c>
      <c r="O10" s="18">
        <v>1</v>
      </c>
      <c r="P10" s="18">
        <v>1</v>
      </c>
      <c r="R10" s="18" t="s">
        <v>557</v>
      </c>
      <c r="S10" s="18" t="s">
        <v>558</v>
      </c>
      <c r="T10" s="18" t="s">
        <v>559</v>
      </c>
      <c r="U10" s="18" t="s">
        <v>560</v>
      </c>
    </row>
    <row r="11" spans="1:21" ht="20.100000000000001" customHeight="1">
      <c r="D11" s="28">
        <v>3</v>
      </c>
      <c r="E11" s="338" t="s">
        <v>128</v>
      </c>
      <c r="F11" s="209" t="s">
        <v>122</v>
      </c>
      <c r="G11" s="552" t="s">
        <v>122</v>
      </c>
      <c r="H11" s="552" t="s">
        <v>122</v>
      </c>
      <c r="I11" s="552" t="s">
        <v>122</v>
      </c>
      <c r="M11" s="18">
        <v>1</v>
      </c>
      <c r="N11" s="18">
        <v>1</v>
      </c>
      <c r="O11" s="18">
        <v>1</v>
      </c>
      <c r="P11" s="18">
        <v>1</v>
      </c>
      <c r="R11" s="18" t="s">
        <v>561</v>
      </c>
      <c r="S11" s="18" t="s">
        <v>562</v>
      </c>
      <c r="T11" s="18" t="s">
        <v>563</v>
      </c>
      <c r="U11" s="18" t="s">
        <v>564</v>
      </c>
    </row>
    <row r="12" spans="1:21" ht="30">
      <c r="D12" s="28">
        <v>4</v>
      </c>
      <c r="E12" s="338" t="s">
        <v>129</v>
      </c>
      <c r="F12" s="209" t="s">
        <v>122</v>
      </c>
      <c r="G12" s="552" t="s">
        <v>122</v>
      </c>
      <c r="H12" s="552" t="s">
        <v>122</v>
      </c>
      <c r="I12" s="552" t="s">
        <v>122</v>
      </c>
      <c r="M12" s="18">
        <v>1</v>
      </c>
      <c r="N12" s="18">
        <v>1</v>
      </c>
      <c r="O12" s="18">
        <v>1</v>
      </c>
      <c r="P12" s="18">
        <v>1</v>
      </c>
      <c r="R12" s="18" t="s">
        <v>565</v>
      </c>
      <c r="S12" s="18" t="s">
        <v>566</v>
      </c>
      <c r="T12" s="18" t="s">
        <v>567</v>
      </c>
      <c r="U12" s="18" t="s">
        <v>568</v>
      </c>
    </row>
    <row r="13" spans="1:21" ht="21.75" customHeight="1">
      <c r="D13" s="28">
        <v>5</v>
      </c>
      <c r="E13" s="338" t="s">
        <v>130</v>
      </c>
      <c r="F13" s="209" t="s">
        <v>122</v>
      </c>
      <c r="G13" s="552" t="s">
        <v>122</v>
      </c>
      <c r="H13" s="553" t="s">
        <v>122</v>
      </c>
      <c r="I13" s="553"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39" t="s">
        <v>131</v>
      </c>
      <c r="F14" s="331" t="s">
        <v>122</v>
      </c>
      <c r="G14" s="554" t="s">
        <v>122</v>
      </c>
      <c r="H14" s="329"/>
      <c r="I14" s="330"/>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7">
        <v>7</v>
      </c>
      <c r="E15" s="338" t="s">
        <v>439</v>
      </c>
      <c r="F15" s="394" t="s">
        <v>122</v>
      </c>
      <c r="G15" s="555" t="s">
        <v>122</v>
      </c>
      <c r="H15" s="556" t="s">
        <v>122</v>
      </c>
      <c r="I15" s="556" t="s">
        <v>122</v>
      </c>
      <c r="M15" s="102">
        <v>1</v>
      </c>
      <c r="N15" s="102">
        <v>1</v>
      </c>
      <c r="O15" s="102">
        <v>1</v>
      </c>
      <c r="P15" s="102">
        <v>1</v>
      </c>
      <c r="R15" s="102" t="s">
        <v>577</v>
      </c>
      <c r="S15" s="102" t="s">
        <v>578</v>
      </c>
      <c r="T15" s="102" t="s">
        <v>579</v>
      </c>
      <c r="U15" s="102" t="s">
        <v>580</v>
      </c>
    </row>
    <row r="16" spans="1:21" ht="21" customHeight="1">
      <c r="D16" s="29">
        <v>8</v>
      </c>
      <c r="E16" s="340" t="s">
        <v>662</v>
      </c>
      <c r="F16" s="395" t="s">
        <v>122</v>
      </c>
      <c r="G16" s="453"/>
      <c r="H16" s="454"/>
      <c r="I16" s="455"/>
      <c r="R16" s="202" t="s">
        <v>662</v>
      </c>
    </row>
  </sheetData>
  <sheetProtection algorithmName="SHA-512" hashValue="Bz6djZ+ZeNCjz9WpisHYnk/0g5QagxTA/aD6YQL/rA75s3EKxDtbEb7qHCDkIIy9tsDhxGKiBYZ44oEYiSaZmw==" saltValue="KJ7wiV27GnalwQxhR56T3Q=="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68" t="s">
        <v>432</v>
      </c>
      <c r="F9" s="469"/>
      <c r="G9" s="469"/>
      <c r="H9" s="469"/>
      <c r="I9" s="469"/>
      <c r="J9" s="469"/>
      <c r="K9" s="469"/>
      <c r="L9" s="469"/>
      <c r="M9" s="469"/>
      <c r="N9" s="469"/>
      <c r="O9" s="469"/>
      <c r="P9" s="469"/>
      <c r="Q9" s="469"/>
      <c r="R9" s="469"/>
      <c r="S9" s="469"/>
      <c r="T9" s="469"/>
      <c r="U9" s="469"/>
      <c r="V9" s="469"/>
      <c r="W9" s="469"/>
      <c r="X9" s="469"/>
      <c r="Y9" s="470"/>
    </row>
    <row r="10" spans="5:25" ht="27" customHeight="1">
      <c r="E10" s="458" t="s">
        <v>150</v>
      </c>
      <c r="F10" s="458" t="s">
        <v>151</v>
      </c>
      <c r="G10" s="458" t="s">
        <v>2</v>
      </c>
      <c r="H10" s="458" t="s">
        <v>3</v>
      </c>
      <c r="I10" s="458" t="s">
        <v>4</v>
      </c>
      <c r="J10" s="458" t="s">
        <v>5</v>
      </c>
      <c r="K10" s="458" t="s">
        <v>6</v>
      </c>
      <c r="L10" s="458" t="s">
        <v>7</v>
      </c>
      <c r="M10" s="462" t="s">
        <v>152</v>
      </c>
      <c r="N10" s="463"/>
      <c r="O10" s="463"/>
      <c r="P10" s="464"/>
      <c r="Q10" s="458" t="s">
        <v>9</v>
      </c>
      <c r="R10" s="465" t="s">
        <v>505</v>
      </c>
      <c r="S10" s="458" t="s">
        <v>134</v>
      </c>
      <c r="T10" s="458" t="s">
        <v>11</v>
      </c>
      <c r="U10" s="456" t="s">
        <v>12</v>
      </c>
      <c r="V10" s="457"/>
      <c r="W10" s="456" t="s">
        <v>13</v>
      </c>
      <c r="X10" s="457"/>
      <c r="Y10" s="458" t="s">
        <v>14</v>
      </c>
    </row>
    <row r="11" spans="5:25" ht="24" customHeight="1">
      <c r="E11" s="458"/>
      <c r="F11" s="458"/>
      <c r="G11" s="458"/>
      <c r="H11" s="458"/>
      <c r="I11" s="458"/>
      <c r="J11" s="458"/>
      <c r="K11" s="458"/>
      <c r="L11" s="458"/>
      <c r="M11" s="462" t="s">
        <v>386</v>
      </c>
      <c r="N11" s="463"/>
      <c r="O11" s="464"/>
      <c r="P11" s="458" t="s">
        <v>153</v>
      </c>
      <c r="Q11" s="458"/>
      <c r="R11" s="466"/>
      <c r="S11" s="458"/>
      <c r="T11" s="458"/>
      <c r="U11" s="456"/>
      <c r="V11" s="457"/>
      <c r="W11" s="456"/>
      <c r="X11" s="457"/>
      <c r="Y11" s="458"/>
    </row>
    <row r="12" spans="5:25" ht="79.5" customHeight="1">
      <c r="E12" s="458"/>
      <c r="F12" s="458"/>
      <c r="G12" s="458"/>
      <c r="H12" s="458"/>
      <c r="I12" s="458"/>
      <c r="J12" s="458"/>
      <c r="K12" s="458"/>
      <c r="L12" s="458"/>
      <c r="M12" s="65" t="s">
        <v>17</v>
      </c>
      <c r="N12" s="372" t="s">
        <v>18</v>
      </c>
      <c r="O12" s="372" t="s">
        <v>19</v>
      </c>
      <c r="P12" s="458"/>
      <c r="Q12" s="458"/>
      <c r="R12" s="467"/>
      <c r="S12" s="458"/>
      <c r="T12" s="458"/>
      <c r="U12" s="65" t="s">
        <v>20</v>
      </c>
      <c r="V12" s="65" t="s">
        <v>21</v>
      </c>
      <c r="W12" s="65" t="s">
        <v>20</v>
      </c>
      <c r="X12" s="65" t="s">
        <v>21</v>
      </c>
      <c r="Y12" s="458"/>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2806</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18"/>
      <c r="X14" s="319"/>
      <c r="Y14" s="78">
        <f>+IFERROR(IF(COUNT('Shareholding Pattern'!Z50),('Shareholding Pattern'!Z50),""),"")</f>
        <v>5194110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6"/>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6"/>
      <c r="U15" s="78" t="str">
        <f>+IFERROR(IF(COUNT('Shareholding Pattern'!V56),('Shareholding Pattern'!V56),""),"")</f>
        <v/>
      </c>
      <c r="V15" s="189" t="str">
        <f>+IFERROR(IF(COUNT('Shareholding Pattern'!W56),('Shareholding Pattern'!W56),""),"")</f>
        <v/>
      </c>
      <c r="W15" s="320"/>
      <c r="X15" s="321"/>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7"/>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7"/>
      <c r="U16" s="78" t="str">
        <f>+IFERROR(IF(COUNT('Shareholding Pattern'!V54),('Shareholding Pattern'!V54),""),"")</f>
        <v/>
      </c>
      <c r="V16" s="189" t="str">
        <f>+IFERROR(IF(COUNT('Shareholding Pattern'!W54),('Shareholding Pattern'!W54),""),"")</f>
        <v/>
      </c>
      <c r="W16" s="320"/>
      <c r="X16" s="321"/>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2"/>
      <c r="X17" s="323"/>
      <c r="Y17" s="78" t="str">
        <f>+IFERROR(IF(COUNT('Shareholding Pattern'!Z55),('Shareholding Pattern'!Z55),""),"")</f>
        <v/>
      </c>
    </row>
    <row r="18" spans="5:25" ht="18.75">
      <c r="E18" s="57"/>
      <c r="F18" s="69" t="s">
        <v>19</v>
      </c>
      <c r="G18" s="80">
        <f>+IFERROR(IF(COUNT('Shareholding Pattern'!H58),('Shareholding Pattern'!H58),""),"")</f>
        <v>2809</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3" t="str">
        <f>+IFERROR(IF(COUNT('Shareholding Pattern'!O58),('Shareholding Pattern'!O58),""),"")</f>
        <v/>
      </c>
      <c r="O18" s="373">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9814354</v>
      </c>
    </row>
    <row r="19" spans="5:25"/>
  </sheetData>
  <sheetProtection algorithmName="SHA-512" hashValue="6ycawFu49LzXKE4Cf5Mcvz9w8q5vTHvPTTHTnCII3T7+VZtpymvVxXnNxeiLfspYe1CRcQLWwOGMOYpedSxUzQ==" saltValue="wFBuetD3nYtPllXXxVp6Wg==" spinCount="100000"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2"/>
  <sheetViews>
    <sheetView topLeftCell="A125" workbookViewId="0">
      <selection activeCell="C130" sqref="C130"/>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2" t="s">
        <v>513</v>
      </c>
      <c r="B1" s="332" t="s">
        <v>251</v>
      </c>
      <c r="C1" s="332" t="s">
        <v>514</v>
      </c>
      <c r="D1" s="332" t="s">
        <v>252</v>
      </c>
      <c r="E1" s="332" t="s">
        <v>610</v>
      </c>
    </row>
    <row r="2" spans="1:5" ht="18.75">
      <c r="A2" s="342" t="s">
        <v>515</v>
      </c>
      <c r="B2" s="342"/>
      <c r="C2" s="342"/>
      <c r="D2" s="342"/>
      <c r="E2" s="342"/>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2" t="s">
        <v>490</v>
      </c>
      <c r="B16" s="342"/>
      <c r="C16" s="342"/>
      <c r="D16" s="342"/>
      <c r="E16" s="342"/>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2" t="s">
        <v>492</v>
      </c>
      <c r="B45" s="342"/>
      <c r="C45" s="342"/>
      <c r="D45" s="342"/>
      <c r="E45" s="342"/>
    </row>
    <row r="46" spans="1:5">
      <c r="A46" s="345" t="s">
        <v>301</v>
      </c>
      <c r="B46" t="s">
        <v>184</v>
      </c>
      <c r="C46" t="s">
        <v>274</v>
      </c>
      <c r="D46" t="s">
        <v>254</v>
      </c>
    </row>
    <row r="47" spans="1:5">
      <c r="A47" s="345" t="s">
        <v>302</v>
      </c>
      <c r="B47" t="s">
        <v>185</v>
      </c>
      <c r="C47" t="s">
        <v>274</v>
      </c>
      <c r="D47" t="s">
        <v>254</v>
      </c>
    </row>
    <row r="48" spans="1:5">
      <c r="A48" s="345" t="s">
        <v>303</v>
      </c>
      <c r="B48" t="s">
        <v>186</v>
      </c>
      <c r="C48" t="s">
        <v>274</v>
      </c>
      <c r="D48" t="s">
        <v>254</v>
      </c>
    </row>
    <row r="49" spans="1:4">
      <c r="A49" s="345" t="s">
        <v>304</v>
      </c>
      <c r="B49" t="s">
        <v>187</v>
      </c>
      <c r="C49" t="s">
        <v>274</v>
      </c>
      <c r="D49" t="s">
        <v>254</v>
      </c>
    </row>
    <row r="50" spans="1:4">
      <c r="A50" s="348" t="s">
        <v>300</v>
      </c>
      <c r="B50" s="349" t="s">
        <v>188</v>
      </c>
      <c r="C50" s="349" t="s">
        <v>274</v>
      </c>
      <c r="D50" s="349" t="s">
        <v>254</v>
      </c>
    </row>
    <row r="51" spans="1:4">
      <c r="A51" s="345" t="s">
        <v>306</v>
      </c>
      <c r="B51" t="s">
        <v>189</v>
      </c>
      <c r="C51" t="s">
        <v>274</v>
      </c>
      <c r="D51" t="s">
        <v>254</v>
      </c>
    </row>
    <row r="52" spans="1:4">
      <c r="A52" s="345" t="s">
        <v>614</v>
      </c>
      <c r="B52" t="s">
        <v>190</v>
      </c>
      <c r="C52" t="s">
        <v>274</v>
      </c>
      <c r="D52" t="s">
        <v>254</v>
      </c>
    </row>
    <row r="53" spans="1:4">
      <c r="A53" s="345" t="s">
        <v>615</v>
      </c>
      <c r="B53" t="s">
        <v>192</v>
      </c>
      <c r="C53" t="s">
        <v>274</v>
      </c>
      <c r="D53" t="s">
        <v>254</v>
      </c>
    </row>
    <row r="54" spans="1:4">
      <c r="A54" s="345" t="s">
        <v>616</v>
      </c>
      <c r="B54" t="s">
        <v>191</v>
      </c>
      <c r="C54" t="s">
        <v>274</v>
      </c>
      <c r="D54" t="s">
        <v>254</v>
      </c>
    </row>
    <row r="55" spans="1:4">
      <c r="A55" s="345" t="s">
        <v>307</v>
      </c>
      <c r="B55" t="s">
        <v>193</v>
      </c>
      <c r="C55" t="s">
        <v>274</v>
      </c>
      <c r="D55" t="s">
        <v>254</v>
      </c>
    </row>
    <row r="56" spans="1:4">
      <c r="A56" s="348" t="s">
        <v>305</v>
      </c>
      <c r="B56" s="349" t="s">
        <v>194</v>
      </c>
      <c r="C56" s="349" t="s">
        <v>274</v>
      </c>
      <c r="D56" s="349" t="s">
        <v>254</v>
      </c>
    </row>
    <row r="57" spans="1:4">
      <c r="A57" s="348" t="s">
        <v>608</v>
      </c>
      <c r="B57" s="349" t="s">
        <v>195</v>
      </c>
      <c r="C57" s="349" t="s">
        <v>274</v>
      </c>
      <c r="D57" s="349" t="s">
        <v>254</v>
      </c>
    </row>
    <row r="58" spans="1:4">
      <c r="A58" s="344" t="s">
        <v>309</v>
      </c>
      <c r="B58" t="s">
        <v>310</v>
      </c>
      <c r="C58" t="s">
        <v>274</v>
      </c>
      <c r="D58" t="s">
        <v>254</v>
      </c>
    </row>
    <row r="59" spans="1:4">
      <c r="A59" s="344" t="s">
        <v>311</v>
      </c>
      <c r="B59" t="s">
        <v>196</v>
      </c>
      <c r="C59" t="s">
        <v>274</v>
      </c>
      <c r="D59" t="s">
        <v>254</v>
      </c>
    </row>
    <row r="60" spans="1:4">
      <c r="A60" s="344" t="s">
        <v>312</v>
      </c>
      <c r="B60" t="s">
        <v>197</v>
      </c>
      <c r="C60" t="s">
        <v>274</v>
      </c>
      <c r="D60" t="s">
        <v>254</v>
      </c>
    </row>
    <row r="61" spans="1:4">
      <c r="A61" s="344" t="s">
        <v>313</v>
      </c>
      <c r="B61" t="s">
        <v>198</v>
      </c>
      <c r="C61" t="s">
        <v>274</v>
      </c>
      <c r="D61" t="s">
        <v>254</v>
      </c>
    </row>
    <row r="62" spans="1:4">
      <c r="A62" s="344" t="s">
        <v>314</v>
      </c>
      <c r="B62" t="s">
        <v>199</v>
      </c>
      <c r="C62" t="s">
        <v>274</v>
      </c>
      <c r="D62" t="s">
        <v>254</v>
      </c>
    </row>
    <row r="63" spans="1:4">
      <c r="A63" s="344" t="s">
        <v>315</v>
      </c>
      <c r="B63" t="s">
        <v>200</v>
      </c>
      <c r="C63" t="s">
        <v>274</v>
      </c>
      <c r="D63" t="s">
        <v>254</v>
      </c>
    </row>
    <row r="64" spans="1:4">
      <c r="A64" s="344" t="s">
        <v>316</v>
      </c>
      <c r="B64" t="s">
        <v>201</v>
      </c>
      <c r="C64" t="s">
        <v>274</v>
      </c>
      <c r="D64" t="s">
        <v>254</v>
      </c>
    </row>
    <row r="65" spans="1:4">
      <c r="A65" s="344" t="s">
        <v>317</v>
      </c>
      <c r="B65" t="s">
        <v>202</v>
      </c>
      <c r="C65" t="s">
        <v>274</v>
      </c>
      <c r="D65" t="s">
        <v>254</v>
      </c>
    </row>
    <row r="66" spans="1:4">
      <c r="A66" s="350" t="s">
        <v>318</v>
      </c>
      <c r="B66" s="349" t="s">
        <v>203</v>
      </c>
      <c r="C66" s="349" t="s">
        <v>274</v>
      </c>
      <c r="D66" s="349" t="s">
        <v>254</v>
      </c>
    </row>
    <row r="67" spans="1:4">
      <c r="A67" s="344" t="s">
        <v>308</v>
      </c>
      <c r="B67" t="s">
        <v>204</v>
      </c>
      <c r="C67" t="s">
        <v>274</v>
      </c>
      <c r="D67" t="s">
        <v>254</v>
      </c>
    </row>
    <row r="68" spans="1:4">
      <c r="A68" s="344" t="s">
        <v>319</v>
      </c>
      <c r="B68" t="s">
        <v>205</v>
      </c>
      <c r="C68" t="s">
        <v>274</v>
      </c>
      <c r="D68" t="s">
        <v>254</v>
      </c>
    </row>
    <row r="69" spans="1:4">
      <c r="A69" s="344" t="s">
        <v>430</v>
      </c>
      <c r="B69" t="s">
        <v>431</v>
      </c>
      <c r="C69" t="s">
        <v>274</v>
      </c>
      <c r="D69" t="s">
        <v>254</v>
      </c>
    </row>
    <row r="70" spans="1:4">
      <c r="A70" s="346" t="s">
        <v>321</v>
      </c>
      <c r="B70" t="s">
        <v>206</v>
      </c>
      <c r="C70" t="s">
        <v>274</v>
      </c>
      <c r="D70" t="s">
        <v>254</v>
      </c>
    </row>
    <row r="71" spans="1:4">
      <c r="A71" s="346" t="s">
        <v>322</v>
      </c>
      <c r="B71" t="s">
        <v>207</v>
      </c>
      <c r="C71" t="s">
        <v>274</v>
      </c>
      <c r="D71" t="s">
        <v>254</v>
      </c>
    </row>
    <row r="72" spans="1:4">
      <c r="A72" s="346" t="s">
        <v>323</v>
      </c>
      <c r="B72" t="s">
        <v>208</v>
      </c>
      <c r="C72" t="s">
        <v>274</v>
      </c>
      <c r="D72" t="s">
        <v>254</v>
      </c>
    </row>
    <row r="73" spans="1:4">
      <c r="A73" s="346" t="s">
        <v>324</v>
      </c>
      <c r="B73" t="s">
        <v>209</v>
      </c>
      <c r="C73" t="s">
        <v>274</v>
      </c>
      <c r="D73" t="s">
        <v>254</v>
      </c>
    </row>
    <row r="74" spans="1:4">
      <c r="A74" s="346" t="s">
        <v>325</v>
      </c>
      <c r="B74" t="s">
        <v>210</v>
      </c>
      <c r="C74" t="s">
        <v>274</v>
      </c>
      <c r="D74" t="s">
        <v>254</v>
      </c>
    </row>
    <row r="75" spans="1:4">
      <c r="A75" s="351" t="s">
        <v>326</v>
      </c>
      <c r="B75" s="349" t="s">
        <v>211</v>
      </c>
      <c r="C75" s="349" t="s">
        <v>274</v>
      </c>
      <c r="D75" s="349" t="s">
        <v>254</v>
      </c>
    </row>
    <row r="76" spans="1:4">
      <c r="A76" s="351" t="s">
        <v>320</v>
      </c>
      <c r="B76" s="349" t="s">
        <v>212</v>
      </c>
      <c r="C76" s="349" t="s">
        <v>274</v>
      </c>
      <c r="D76" s="349" t="s">
        <v>254</v>
      </c>
    </row>
    <row r="77" spans="1:4">
      <c r="A77" s="351" t="s">
        <v>275</v>
      </c>
      <c r="B77" s="349" t="s">
        <v>213</v>
      </c>
      <c r="C77" s="349" t="s">
        <v>274</v>
      </c>
      <c r="D77" s="349" t="s">
        <v>254</v>
      </c>
    </row>
    <row r="78" spans="1:4">
      <c r="A78" s="347" t="s">
        <v>276</v>
      </c>
      <c r="B78" t="s">
        <v>214</v>
      </c>
      <c r="C78" t="s">
        <v>274</v>
      </c>
      <c r="D78" t="s">
        <v>254</v>
      </c>
    </row>
    <row r="79" spans="1:4">
      <c r="A79" s="347" t="s">
        <v>277</v>
      </c>
      <c r="B79" t="s">
        <v>215</v>
      </c>
      <c r="C79" t="s">
        <v>274</v>
      </c>
      <c r="D79" t="s">
        <v>254</v>
      </c>
    </row>
    <row r="80" spans="1:4">
      <c r="A80" s="352" t="s">
        <v>327</v>
      </c>
      <c r="B80" s="349" t="s">
        <v>216</v>
      </c>
      <c r="C80" s="349" t="s">
        <v>274</v>
      </c>
      <c r="D80" s="349" t="s">
        <v>254</v>
      </c>
    </row>
    <row r="81" spans="1:5">
      <c r="A81" s="348" t="s">
        <v>609</v>
      </c>
      <c r="B81" s="349" t="s">
        <v>217</v>
      </c>
      <c r="C81" s="349" t="s">
        <v>274</v>
      </c>
      <c r="D81" s="349"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2" t="s">
        <v>511</v>
      </c>
      <c r="B106" s="342"/>
      <c r="C106" s="342"/>
      <c r="D106" s="342"/>
      <c r="E106" s="342"/>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2" t="s">
        <v>512</v>
      </c>
      <c r="B133" s="342"/>
      <c r="C133" s="342"/>
      <c r="D133" s="342"/>
      <c r="E133" s="342"/>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2" t="s">
        <v>518</v>
      </c>
      <c r="B157" s="342"/>
      <c r="C157" s="342"/>
      <c r="D157" s="342"/>
      <c r="E157" s="342"/>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2" t="s">
        <v>590</v>
      </c>
      <c r="B180" s="342"/>
      <c r="C180" s="342"/>
      <c r="D180" s="342"/>
      <c r="E180" s="342"/>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2" t="s">
        <v>594</v>
      </c>
      <c r="B185" s="342"/>
      <c r="C185" s="342"/>
      <c r="D185" s="342"/>
      <c r="E185" s="342"/>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2" t="s">
        <v>597</v>
      </c>
      <c r="B190" s="342"/>
      <c r="C190" s="342"/>
      <c r="D190" s="342"/>
      <c r="E190" s="342"/>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2" t="s">
        <v>673</v>
      </c>
      <c r="B195" s="342"/>
      <c r="C195" s="342"/>
      <c r="D195" s="342"/>
      <c r="E195" s="342"/>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24" activePane="bottomRight" state="frozen"/>
      <selection activeCell="D7" sqref="D7"/>
      <selection pane="topRight" activeCell="F7" sqref="F7"/>
      <selection pane="bottomLeft" activeCell="D13" sqref="D13"/>
      <selection pane="bottomRight" activeCell="N59" sqref="N59:O59"/>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488" t="s">
        <v>133</v>
      </c>
      <c r="F9" s="502" t="s">
        <v>0</v>
      </c>
      <c r="G9" s="503"/>
      <c r="H9" s="479" t="s">
        <v>2</v>
      </c>
      <c r="I9" s="479" t="s">
        <v>3</v>
      </c>
      <c r="J9" s="479" t="s">
        <v>4</v>
      </c>
      <c r="K9" s="480" t="s">
        <v>5</v>
      </c>
      <c r="L9" s="480" t="s">
        <v>6</v>
      </c>
      <c r="M9" s="484" t="s">
        <v>7</v>
      </c>
      <c r="N9" s="485" t="s">
        <v>8</v>
      </c>
      <c r="O9" s="486"/>
      <c r="P9" s="486"/>
      <c r="Q9" s="487"/>
      <c r="R9" s="479" t="s">
        <v>9</v>
      </c>
      <c r="S9" s="491" t="s">
        <v>505</v>
      </c>
      <c r="T9" s="509" t="s">
        <v>134</v>
      </c>
      <c r="U9" s="508" t="s">
        <v>11</v>
      </c>
      <c r="V9" s="480" t="s">
        <v>12</v>
      </c>
      <c r="W9" s="480"/>
      <c r="X9" s="480" t="s">
        <v>13</v>
      </c>
      <c r="Y9" s="480"/>
      <c r="Z9" s="479" t="s">
        <v>14</v>
      </c>
    </row>
    <row r="10" spans="5:58" ht="28.5" customHeight="1">
      <c r="E10" s="489"/>
      <c r="F10" s="504"/>
      <c r="G10" s="505"/>
      <c r="H10" s="479"/>
      <c r="I10" s="479"/>
      <c r="J10" s="479"/>
      <c r="K10" s="480"/>
      <c r="L10" s="480"/>
      <c r="M10" s="484"/>
      <c r="N10" s="485" t="s">
        <v>15</v>
      </c>
      <c r="O10" s="486"/>
      <c r="P10" s="487"/>
      <c r="Q10" s="484" t="s">
        <v>16</v>
      </c>
      <c r="R10" s="479"/>
      <c r="S10" s="492"/>
      <c r="T10" s="479"/>
      <c r="U10" s="508"/>
      <c r="V10" s="480"/>
      <c r="W10" s="480"/>
      <c r="X10" s="480"/>
      <c r="Y10" s="480"/>
      <c r="Z10" s="479"/>
    </row>
    <row r="11" spans="5:58" ht="113.25" customHeight="1">
      <c r="E11" s="490"/>
      <c r="F11" s="506"/>
      <c r="G11" s="507"/>
      <c r="H11" s="479"/>
      <c r="I11" s="479"/>
      <c r="J11" s="479"/>
      <c r="K11" s="480"/>
      <c r="L11" s="480"/>
      <c r="M11" s="484"/>
      <c r="N11" s="140" t="s">
        <v>17</v>
      </c>
      <c r="O11" s="140" t="s">
        <v>18</v>
      </c>
      <c r="P11" s="145" t="s">
        <v>19</v>
      </c>
      <c r="Q11" s="484"/>
      <c r="R11" s="479"/>
      <c r="S11" s="493"/>
      <c r="T11" s="479"/>
      <c r="U11" s="508"/>
      <c r="V11" s="140" t="s">
        <v>20</v>
      </c>
      <c r="W11" s="68" t="s">
        <v>21</v>
      </c>
      <c r="X11" s="145" t="s">
        <v>20</v>
      </c>
      <c r="Y11" s="68" t="s">
        <v>21</v>
      </c>
      <c r="Z11" s="479"/>
    </row>
    <row r="12" spans="5:58" ht="18.75" customHeight="1">
      <c r="E12" s="120" t="s">
        <v>22</v>
      </c>
      <c r="F12" s="481" t="s">
        <v>23</v>
      </c>
      <c r="G12" s="481"/>
      <c r="H12" s="481"/>
      <c r="I12" s="481"/>
      <c r="J12" s="481"/>
      <c r="K12" s="481"/>
      <c r="L12" s="481"/>
      <c r="M12" s="481"/>
      <c r="N12" s="481"/>
      <c r="O12" s="481"/>
      <c r="P12" s="481"/>
      <c r="Q12" s="481"/>
      <c r="R12" s="481"/>
      <c r="S12" s="481"/>
      <c r="T12" s="481"/>
      <c r="U12" s="481"/>
      <c r="V12" s="481"/>
      <c r="W12" s="481"/>
      <c r="X12" s="481"/>
      <c r="Y12" s="481"/>
      <c r="Z12" s="364"/>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5"/>
    </row>
    <row r="14" spans="5:58" ht="20.100000000000001" customHeight="1">
      <c r="E14" s="109" t="s">
        <v>26</v>
      </c>
      <c r="F14" s="243" t="s">
        <v>27</v>
      </c>
      <c r="G14" s="240"/>
      <c r="H14" s="191">
        <f>IFERROR(IF(COUNT(IndHUF!$AD$13),IF(IndHUF!$AD$13=0,"0",IndHUF!$AD$13),""),"")</f>
        <v>3</v>
      </c>
      <c r="I14" s="354">
        <f>+IF(COUNT(IndHUF!H20),IndHUF!H20,"")</f>
        <v>4620244</v>
      </c>
      <c r="J14" s="354"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4">
        <f>+IF(COUNT(IndHUF!O20),IndHUF!O20,"")</f>
        <v>4620244</v>
      </c>
      <c r="Q14" s="173">
        <f>+IF(COUNT(IndHUF!P20),IndHUF!P20,"")</f>
        <v>42.47</v>
      </c>
      <c r="R14" s="354" t="str">
        <f>+IF(COUNT(IndHUF!Q20),IndHUF!Q20,"")</f>
        <v/>
      </c>
      <c r="S14" s="354" t="str">
        <f>+IF(COUNT(IndHUF!R20),IndHUF!R20,"")</f>
        <v/>
      </c>
      <c r="T14" s="354"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4">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4" t="str">
        <f>IFERROR(IF(COUNT(CGAndSG!H16),(CGAndSG!H16),""),"")</f>
        <v/>
      </c>
      <c r="J15" s="354"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4" t="str">
        <f>IFERROR(IF(COUNT(CGAndSG!O16),(CGAndSG!O16),""),"")</f>
        <v/>
      </c>
      <c r="Q15" s="173" t="str">
        <f>IFERROR(IF(COUNT(CGAndSG!P16),(CGAndSG!P16),""),0)</f>
        <v/>
      </c>
      <c r="R15" s="354" t="str">
        <f>IFERROR(IF(COUNT(CGAndSG!Q16),(CGAndSG!Q16),""),"")</f>
        <v/>
      </c>
      <c r="S15" s="354" t="str">
        <f>IFERROR(IF(COUNT(CGAndSG!R16),(CGAndSG!R16),""),"")</f>
        <v/>
      </c>
      <c r="T15" s="354"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4"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4" t="str">
        <f>IFERROR(IF(COUNT(Banks!H16),(Banks!H16),""),"")</f>
        <v/>
      </c>
      <c r="J16" s="354"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4" t="str">
        <f>IFERROR(IF(COUNT(Banks!O16),(Banks!O16),""),"")</f>
        <v/>
      </c>
      <c r="Q16" s="173" t="str">
        <f>IFERROR(IF(COUNT(Banks!P16),(Banks!P16),""),0)</f>
        <v/>
      </c>
      <c r="R16" s="354" t="str">
        <f>IFERROR(IF(COUNT(Banks!Q16),(Banks!Q16),""),"")</f>
        <v/>
      </c>
      <c r="S16" s="354" t="str">
        <f>IFERROR(IF(COUNT(Banks!R16),(Banks!R16),""),"")</f>
        <v/>
      </c>
      <c r="T16" s="354"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4"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5" t="str">
        <f>IFERROR(IF(COUNT(OtherIND!J16),(OtherIND!J16),""),"")</f>
        <v/>
      </c>
      <c r="J17" s="355"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5" t="str">
        <f>IFERROR(IF(COUNT(OtherIND!Q16),(OtherIND!Q16),""),"")</f>
        <v/>
      </c>
      <c r="Q17" s="215" t="str">
        <f>IFERROR(IF(COUNT(OtherIND!R16),(OtherIND!R16),""),0)</f>
        <v/>
      </c>
      <c r="R17" s="355" t="str">
        <f>IFERROR(IF(COUNT(OtherIND!S16),(OtherIND!S16),""),"")</f>
        <v/>
      </c>
      <c r="S17" s="355" t="str">
        <f>IFERROR(IF(COUNT(OtherIND!T16),(OtherIND!T16),""),"")</f>
        <v/>
      </c>
      <c r="T17" s="355"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5" t="str">
        <f>IFERROR(IF(COUNT(OtherIND!AA16),(OtherIND!AA16),""),"")</f>
        <v/>
      </c>
      <c r="AA17" s="101"/>
      <c r="AR17" t="s">
        <v>187</v>
      </c>
      <c r="AX17" t="s">
        <v>332</v>
      </c>
      <c r="AZ17" t="s">
        <v>390</v>
      </c>
      <c r="BF17" t="s">
        <v>369</v>
      </c>
    </row>
    <row r="18" spans="5:58" ht="20.100000000000001" customHeight="1">
      <c r="E18" s="482" t="s">
        <v>35</v>
      </c>
      <c r="F18" s="482"/>
      <c r="G18" s="482"/>
      <c r="H18" s="64">
        <f>+IFERROR(IF(COUNT(H14:H17),ROUND(SUM(H14:H17),0),""),"")</f>
        <v>3</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6"/>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82" t="s">
        <v>43</v>
      </c>
      <c r="F25" s="482"/>
      <c r="G25" s="482"/>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6" t="str">
        <f t="shared" si="5"/>
        <v/>
      </c>
      <c r="S25" s="356"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83" t="s">
        <v>105</v>
      </c>
      <c r="F26" s="483"/>
      <c r="G26" s="483"/>
      <c r="H26" s="160">
        <f t="shared" ref="H26:Z26" si="6">+IFERROR(IF(COUNT(H18,H25),ROUND(SUM(H18,H25),0),""),"")</f>
        <v>3</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6" t="str">
        <f t="shared" si="6"/>
        <v/>
      </c>
      <c r="S26" s="356"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5" t="s">
        <v>45</v>
      </c>
      <c r="G28" s="326"/>
      <c r="H28" s="371" t="s">
        <v>507</v>
      </c>
      <c r="I28" s="357"/>
      <c r="J28" s="357"/>
      <c r="K28" s="326"/>
      <c r="L28" s="326"/>
      <c r="M28" s="326"/>
      <c r="N28" s="326"/>
      <c r="O28" s="326"/>
      <c r="P28" s="357"/>
      <c r="Q28" s="326"/>
      <c r="R28" s="357"/>
      <c r="S28" s="357"/>
      <c r="T28" s="357"/>
      <c r="U28" s="326"/>
      <c r="V28" s="326"/>
      <c r="W28" s="326"/>
      <c r="X28" s="326"/>
      <c r="Y28" s="326"/>
      <c r="Z28" s="367"/>
      <c r="AX28" t="s">
        <v>340</v>
      </c>
      <c r="AZ28" t="s">
        <v>238</v>
      </c>
      <c r="BF28" t="s">
        <v>361</v>
      </c>
    </row>
    <row r="29" spans="5:58" ht="20.100000000000001" customHeight="1">
      <c r="E29" s="108" t="s">
        <v>24</v>
      </c>
      <c r="F29" s="494" t="s">
        <v>40</v>
      </c>
      <c r="G29" s="495"/>
      <c r="H29" s="495"/>
      <c r="I29" s="495"/>
      <c r="J29" s="495"/>
      <c r="K29" s="495"/>
      <c r="L29" s="495"/>
      <c r="M29" s="495"/>
      <c r="N29" s="495"/>
      <c r="O29" s="495"/>
      <c r="P29" s="495"/>
      <c r="Q29" s="495"/>
      <c r="R29" s="495"/>
      <c r="S29" s="495"/>
      <c r="T29" s="495"/>
      <c r="U29" s="495"/>
      <c r="V29" s="495"/>
      <c r="W29" s="495"/>
      <c r="X29" s="495"/>
      <c r="Y29" s="495"/>
      <c r="Z29" s="495"/>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4"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515"/>
      <c r="Y30" s="516"/>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4"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517"/>
      <c r="Y31" s="518"/>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4"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517"/>
      <c r="Y32" s="518"/>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4"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517"/>
      <c r="Y33" s="518"/>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4"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517"/>
      <c r="Y34" s="518"/>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4"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517"/>
      <c r="Y35" s="518"/>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4"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517"/>
      <c r="Y36" s="518"/>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4"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517"/>
      <c r="Y37" s="518"/>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4"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517"/>
      <c r="Y38" s="518"/>
      <c r="Z38" s="296"/>
      <c r="AR38" t="s">
        <v>203</v>
      </c>
      <c r="AX38" t="s">
        <v>345</v>
      </c>
      <c r="AZ38" t="s">
        <v>247</v>
      </c>
      <c r="BF38" t="s">
        <v>377</v>
      </c>
    </row>
    <row r="39" spans="5:58" ht="20.100000000000001" customHeight="1">
      <c r="E39" s="482" t="s">
        <v>57</v>
      </c>
      <c r="F39" s="482"/>
      <c r="G39" s="482"/>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517"/>
      <c r="Y39" s="518"/>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1" t="str">
        <f t="shared" ref="P40" si="14">+IFERROR(IF(COUNT(N40:O40),ROUND(SUM(N40:O40),0),""),"")</f>
        <v/>
      </c>
      <c r="Q40" s="224" t="str">
        <f>+IFERROR(IF(COUNT(P40),ROUND(P40/'Shareholding Pattern'!$P$58*100,2),""),"")</f>
        <v/>
      </c>
      <c r="R40" s="296"/>
      <c r="S40" s="296"/>
      <c r="T40" s="361" t="str">
        <f t="shared" ref="T40" si="15">+IFERROR(IF(COUNT(R40:S40),ROUND(SUM(R40:S40),0),""),"")</f>
        <v/>
      </c>
      <c r="U40" s="225" t="str">
        <f>+IFERROR(IF(COUNT(L40,T40),ROUND(SUM(L40,T40)/SUM('Shareholding Pattern'!$L$57,'Shareholding Pattern'!$T$57)*100,2),""),"")</f>
        <v/>
      </c>
      <c r="V40" s="296"/>
      <c r="W40" s="353" t="str">
        <f t="shared" si="8"/>
        <v/>
      </c>
      <c r="X40" s="517"/>
      <c r="Y40" s="518"/>
      <c r="Z40" s="296"/>
      <c r="AR40" t="s">
        <v>205</v>
      </c>
      <c r="AX40" t="s">
        <v>226</v>
      </c>
      <c r="AZ40" t="s">
        <v>248</v>
      </c>
      <c r="BF40" t="s">
        <v>382</v>
      </c>
    </row>
    <row r="41" spans="5:58" ht="20.100000000000001" customHeight="1">
      <c r="E41" s="482" t="s">
        <v>62</v>
      </c>
      <c r="F41" s="482"/>
      <c r="G41" s="482"/>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517"/>
      <c r="Y41" s="518"/>
      <c r="Z41" s="53" t="str">
        <f t="shared" ref="Z41" si="17">+IF(COUNT(Z40),SUM(Z40),"")</f>
        <v/>
      </c>
      <c r="AR41" t="s">
        <v>431</v>
      </c>
    </row>
    <row r="42" spans="5:58" ht="20.100000000000001" customHeight="1">
      <c r="E42" s="114" t="s">
        <v>63</v>
      </c>
      <c r="F42" s="248" t="s">
        <v>64</v>
      </c>
      <c r="G42" s="163"/>
      <c r="H42" s="358"/>
      <c r="I42" s="358"/>
      <c r="J42" s="358"/>
      <c r="K42" s="163"/>
      <c r="L42" s="163"/>
      <c r="M42" s="164"/>
      <c r="N42" s="165"/>
      <c r="O42" s="165"/>
      <c r="P42" s="358"/>
      <c r="Q42" s="164"/>
      <c r="R42" s="358"/>
      <c r="S42" s="358"/>
      <c r="T42" s="358"/>
      <c r="U42" s="163"/>
      <c r="V42" s="165"/>
      <c r="W42" s="166"/>
      <c r="X42" s="517"/>
      <c r="Y42" s="518"/>
      <c r="Z42" s="368"/>
    </row>
    <row r="43" spans="5:58" ht="51.75" customHeight="1">
      <c r="E43" s="149" t="s">
        <v>76</v>
      </c>
      <c r="F43" s="249" t="s">
        <v>65</v>
      </c>
      <c r="H43" s="296">
        <v>2723</v>
      </c>
      <c r="I43" s="296">
        <v>3651297</v>
      </c>
      <c r="J43" s="296"/>
      <c r="K43" s="296"/>
      <c r="L43" s="226">
        <f>+IFERROR(IF(COUNT(I43:K43),ROUND(SUM(I43:K43),0),""),"")</f>
        <v>3651297</v>
      </c>
      <c r="M43" s="227">
        <f>+IFERROR(IF(COUNT(L43),ROUND(L43/'Shareholding Pattern'!$L$57*100,2),""),"")</f>
        <v>33.56</v>
      </c>
      <c r="N43" s="296">
        <v>3651297</v>
      </c>
      <c r="O43" s="296"/>
      <c r="P43" s="226">
        <f t="shared" ref="P43" si="18">+IFERROR(IF(COUNT(N43:O43),ROUND(SUM(N43:O43),0),""),"")</f>
        <v>3651297</v>
      </c>
      <c r="Q43" s="180">
        <f>+IFERROR(IF(COUNT(P43),ROUND(P43/'Shareholding Pattern'!$P$58*100,2),""),"")</f>
        <v>33.56</v>
      </c>
      <c r="R43" s="296"/>
      <c r="S43" s="296"/>
      <c r="T43" s="226" t="str">
        <f>+IFERROR(IF(COUNT(R43:S43),ROUND(SUM(R43:S43),0),""),"")</f>
        <v/>
      </c>
      <c r="U43" s="229">
        <f>+IFERROR(IF(COUNT(L43,T43),ROUND(SUM(L43,T43)/SUM('Shareholding Pattern'!$L$57,'Shareholding Pattern'!$T$57)*100,2),""),"")</f>
        <v>33.56</v>
      </c>
      <c r="V43" s="296"/>
      <c r="W43" s="186" t="str">
        <f t="shared" ref="W43:W50" si="19">+IFERROR(IF(COUNT(V43),ROUND(SUM(V43)/SUM(L43)*100,2),""),0)</f>
        <v/>
      </c>
      <c r="X43" s="517"/>
      <c r="Y43" s="518"/>
      <c r="Z43" s="296">
        <v>3560868</v>
      </c>
      <c r="AR43" t="s">
        <v>206</v>
      </c>
    </row>
    <row r="44" spans="5:58" ht="43.5" customHeight="1">
      <c r="E44" s="149" t="s">
        <v>77</v>
      </c>
      <c r="F44" s="250" t="s">
        <v>66</v>
      </c>
      <c r="H44" s="296">
        <v>4</v>
      </c>
      <c r="I44" s="296">
        <v>1374060</v>
      </c>
      <c r="J44" s="296"/>
      <c r="K44" s="296"/>
      <c r="L44" s="226">
        <f t="shared" ref="L44:L50" si="20">+IFERROR(IF(COUNT(I44:K44),ROUND(SUM(I44:K44),0),""),"")</f>
        <v>1374060</v>
      </c>
      <c r="M44" s="227">
        <f>+IFERROR(IF(COUNT(L44),ROUND(L44/'Shareholding Pattern'!$L$57*100,2),""),"")</f>
        <v>12.63</v>
      </c>
      <c r="N44" s="296">
        <v>1374060</v>
      </c>
      <c r="O44" s="296"/>
      <c r="P44" s="226">
        <f t="shared" ref="P44:P48" si="21">+IFERROR(IF(COUNT(N44:O44),ROUND(SUM(N44:O44),0),""),"")</f>
        <v>1374060</v>
      </c>
      <c r="Q44" s="180">
        <f>+IFERROR(IF(COUNT(P44),ROUND(P44/'Shareholding Pattern'!$P$58*100,2),""),"")</f>
        <v>12.63</v>
      </c>
      <c r="R44" s="296"/>
      <c r="S44" s="296"/>
      <c r="T44" s="226" t="str">
        <f t="shared" ref="T44:T50" si="22">+IFERROR(IF(COUNT(R44:S44),ROUND(SUM(R44:S44),0),""),"")</f>
        <v/>
      </c>
      <c r="U44" s="229">
        <f>+IFERROR(IF(COUNT(L44,T44),ROUND(SUM(L44,T44)/SUM('Shareholding Pattern'!$L$57,'Shareholding Pattern'!$T$57)*100,2),""),"")</f>
        <v>12.63</v>
      </c>
      <c r="V44" s="296"/>
      <c r="W44" s="186" t="str">
        <f t="shared" si="19"/>
        <v/>
      </c>
      <c r="X44" s="517"/>
      <c r="Y44" s="518"/>
      <c r="Z44" s="296">
        <v>1374060</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517"/>
      <c r="Y45" s="518"/>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517"/>
      <c r="Y46" s="518"/>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517"/>
      <c r="Y47" s="518"/>
      <c r="Z47" s="296"/>
      <c r="AR47" t="s">
        <v>210</v>
      </c>
    </row>
    <row r="48" spans="5:58" ht="20.100000000000001" customHeight="1">
      <c r="E48" s="167" t="s">
        <v>42</v>
      </c>
      <c r="F48" s="253" t="s">
        <v>33</v>
      </c>
      <c r="H48" s="296">
        <v>79</v>
      </c>
      <c r="I48" s="296">
        <v>1233147</v>
      </c>
      <c r="J48" s="296"/>
      <c r="K48" s="296"/>
      <c r="L48" s="230">
        <f t="shared" si="20"/>
        <v>1233147</v>
      </c>
      <c r="M48" s="231">
        <f>+IFERROR(IF(COUNT(L48),ROUND(L48/'Shareholding Pattern'!$L$57*100,2),""),"")</f>
        <v>11.34</v>
      </c>
      <c r="N48" s="296">
        <v>1233147</v>
      </c>
      <c r="O48" s="296"/>
      <c r="P48" s="230">
        <f t="shared" si="21"/>
        <v>1233147</v>
      </c>
      <c r="Q48" s="232">
        <f>+IFERROR(IF(COUNT(P48),ROUND(P48/'Shareholding Pattern'!$P$58*100,2),""),"")</f>
        <v>11.34</v>
      </c>
      <c r="R48" s="296"/>
      <c r="S48" s="296"/>
      <c r="T48" s="230" t="str">
        <f t="shared" si="22"/>
        <v/>
      </c>
      <c r="U48" s="233">
        <f>+IFERROR(IF(COUNT(L48,T48),ROUND(SUM(L48,T48)/SUM('Shareholding Pattern'!$L$57,'Shareholding Pattern'!$T$57)*100,2),""),"")</f>
        <v>11.34</v>
      </c>
      <c r="V48" s="296"/>
      <c r="W48" s="234" t="str">
        <f t="shared" si="19"/>
        <v/>
      </c>
      <c r="X48" s="517"/>
      <c r="Y48" s="518"/>
      <c r="Z48" s="296">
        <v>259182</v>
      </c>
      <c r="AR48" t="s">
        <v>211</v>
      </c>
    </row>
    <row r="49" spans="5:44" ht="20.100000000000001" customHeight="1">
      <c r="E49" s="482" t="s">
        <v>70</v>
      </c>
      <c r="F49" s="482"/>
      <c r="G49" s="482"/>
      <c r="H49" s="194">
        <f>+IFERROR(IF(COUNT(H43:H48),ROUND(SUM(H43:H48),0),""),"")</f>
        <v>2806</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517"/>
      <c r="Y49" s="518"/>
      <c r="Z49" s="194">
        <f t="shared" ref="Z49" si="26">+IFERROR(IF(COUNT(Z43:Z48),ROUND(SUM(Z43:Z48),0),""),"")</f>
        <v>5194110</v>
      </c>
      <c r="AR49" t="s">
        <v>212</v>
      </c>
    </row>
    <row r="50" spans="5:44" ht="20.100000000000001" customHeight="1">
      <c r="E50" s="483" t="s">
        <v>106</v>
      </c>
      <c r="F50" s="483"/>
      <c r="G50" s="483"/>
      <c r="H50" s="194">
        <f>+IFERROR(IF(COUNT(H39,H41,H49),ROUND(SUM(H39,H41,H49),0),""),"")</f>
        <v>2806</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2" t="str">
        <f t="shared" si="22"/>
        <v/>
      </c>
      <c r="U50" s="171">
        <f>+IFERROR(IF(COUNT(L50,T50),ROUND(SUM(L50,T50)/SUM('Shareholding Pattern'!$L$57,'Shareholding Pattern'!$T$57)*100,2),""),"")</f>
        <v>57.53</v>
      </c>
      <c r="V50" s="170" t="str">
        <f t="shared" si="27"/>
        <v/>
      </c>
      <c r="W50" s="187" t="str">
        <f t="shared" si="19"/>
        <v/>
      </c>
      <c r="X50" s="519"/>
      <c r="Y50" s="520"/>
      <c r="Z50" s="194">
        <f t="shared" ref="Z50" si="28">+IFERROR(IF(COUNT(Z39,Z41,Z49),ROUND(SUM(Z39,Z41,Z49),0),""),"")</f>
        <v>5194110</v>
      </c>
      <c r="AR50" t="s">
        <v>213</v>
      </c>
    </row>
    <row r="51" spans="5:44" ht="34.5" customHeight="1">
      <c r="E51" s="168"/>
      <c r="F51" s="257" t="s">
        <v>428</v>
      </c>
      <c r="G51" s="256"/>
      <c r="H51" s="359"/>
      <c r="I51" s="359"/>
      <c r="J51" s="359"/>
      <c r="K51" s="256"/>
      <c r="L51" s="256"/>
      <c r="M51" s="256"/>
      <c r="N51" s="256"/>
      <c r="O51" s="256"/>
      <c r="P51" s="359"/>
      <c r="Q51" s="256"/>
      <c r="R51" s="359"/>
      <c r="S51" s="359"/>
      <c r="T51" s="359"/>
      <c r="U51" s="256"/>
      <c r="V51" s="256"/>
      <c r="W51" s="256"/>
      <c r="X51" s="256"/>
      <c r="Y51" s="256"/>
      <c r="Z51" s="369"/>
    </row>
    <row r="52" spans="5:44" ht="42" customHeight="1">
      <c r="E52" s="131"/>
      <c r="F52" s="247" t="s">
        <v>429</v>
      </c>
      <c r="M52"/>
      <c r="N52"/>
      <c r="O52"/>
      <c r="Q52"/>
      <c r="U52"/>
      <c r="V52"/>
      <c r="W52"/>
      <c r="X52"/>
      <c r="Y52"/>
      <c r="Z52" s="370"/>
    </row>
    <row r="53" spans="5:44" ht="34.5" customHeight="1">
      <c r="E53" s="118" t="s">
        <v>58</v>
      </c>
      <c r="F53" s="511" t="s">
        <v>59</v>
      </c>
      <c r="G53" s="512"/>
      <c r="H53" s="512"/>
      <c r="I53" s="512"/>
      <c r="J53" s="512"/>
      <c r="K53" s="512"/>
      <c r="L53" s="512"/>
      <c r="M53" s="512"/>
      <c r="N53" s="512"/>
      <c r="O53" s="512"/>
      <c r="P53" s="512"/>
      <c r="Q53" s="512"/>
      <c r="R53" s="512"/>
      <c r="S53" s="512"/>
      <c r="T53" s="512"/>
      <c r="U53" s="512"/>
      <c r="V53" s="512"/>
      <c r="W53" s="512"/>
      <c r="X53" s="512"/>
      <c r="Y53" s="512"/>
      <c r="Z53" s="513"/>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496"/>
      <c r="Y54" s="497"/>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498"/>
      <c r="Y55" s="499"/>
      <c r="Z55" s="296"/>
      <c r="AR55" t="s">
        <v>215</v>
      </c>
    </row>
    <row r="56" spans="5:44" ht="31.5" customHeight="1">
      <c r="E56" s="514" t="s">
        <v>73</v>
      </c>
      <c r="F56" s="514"/>
      <c r="G56" s="514"/>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498"/>
      <c r="Y56" s="499"/>
      <c r="Z56" s="151" t="str">
        <f t="shared" si="30"/>
        <v/>
      </c>
      <c r="AR56" t="s">
        <v>216</v>
      </c>
    </row>
    <row r="57" spans="5:44" ht="26.25" customHeight="1">
      <c r="E57" s="510" t="s">
        <v>74</v>
      </c>
      <c r="F57" s="510"/>
      <c r="G57" s="510"/>
      <c r="H57" s="151">
        <f t="shared" ref="H57:Z57" si="31">+IFERROR(IF(COUNT(H26,H50,H55),ROUND(SUM(H26,H50,H55),0),""),"")</f>
        <v>2809</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500"/>
      <c r="Y57" s="501"/>
      <c r="Z57" s="151">
        <f t="shared" si="31"/>
        <v>9814354</v>
      </c>
    </row>
    <row r="58" spans="5:44" ht="22.5" customHeight="1">
      <c r="E58" s="510" t="s">
        <v>75</v>
      </c>
      <c r="F58" s="510"/>
      <c r="G58" s="510"/>
      <c r="H58" s="151">
        <f t="shared" ref="H58:Z58" si="32">+IFERROR(IF(COUNT(H26,H50,H56),ROUND(SUM(H26,H50,H56),0),""),"")</f>
        <v>2809</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9814354</v>
      </c>
      <c r="AR58" t="s">
        <v>217</v>
      </c>
    </row>
    <row r="59" spans="5:44" ht="35.1" customHeight="1">
      <c r="E59" s="473" t="s">
        <v>183</v>
      </c>
      <c r="F59" s="474"/>
      <c r="G59" s="474"/>
      <c r="H59" s="474"/>
      <c r="I59" s="474"/>
      <c r="J59" s="474"/>
      <c r="K59" s="474"/>
      <c r="L59" s="474"/>
      <c r="M59" s="475"/>
      <c r="N59" s="478">
        <v>13</v>
      </c>
      <c r="O59" s="477"/>
      <c r="P59" s="363"/>
      <c r="Q59" s="264"/>
      <c r="R59" s="360"/>
      <c r="S59" s="360"/>
      <c r="T59" s="360"/>
      <c r="U59" s="264"/>
      <c r="V59" s="264"/>
      <c r="W59" s="264"/>
      <c r="X59" s="471"/>
      <c r="Y59" s="471"/>
      <c r="Z59" s="472"/>
    </row>
    <row r="60" spans="5:44" ht="35.1" customHeight="1">
      <c r="E60" s="473" t="s">
        <v>587</v>
      </c>
      <c r="F60" s="474"/>
      <c r="G60" s="474"/>
      <c r="H60" s="474"/>
      <c r="I60" s="474"/>
      <c r="J60" s="474"/>
      <c r="K60" s="474"/>
      <c r="L60" s="474"/>
      <c r="M60" s="475"/>
      <c r="N60" s="476"/>
      <c r="O60" s="477"/>
      <c r="P60" s="363"/>
      <c r="Q60" s="264"/>
      <c r="R60" s="360"/>
      <c r="S60" s="360"/>
      <c r="T60" s="360"/>
      <c r="U60" s="264"/>
      <c r="V60" s="264"/>
      <c r="W60" s="264"/>
      <c r="X60" s="471"/>
      <c r="Y60" s="471"/>
      <c r="Z60" s="472"/>
    </row>
    <row r="61" spans="5:44" ht="35.1" customHeight="1">
      <c r="E61" s="473" t="s">
        <v>588</v>
      </c>
      <c r="F61" s="474"/>
      <c r="G61" s="474"/>
      <c r="H61" s="474"/>
      <c r="I61" s="474"/>
      <c r="J61" s="474"/>
      <c r="K61" s="474"/>
      <c r="L61" s="474"/>
      <c r="M61" s="475"/>
      <c r="N61" s="476"/>
      <c r="O61" s="477"/>
      <c r="P61" s="363"/>
      <c r="Q61" s="264"/>
      <c r="R61" s="360"/>
      <c r="S61" s="360"/>
      <c r="T61" s="360"/>
      <c r="U61" s="264"/>
      <c r="V61" s="264"/>
      <c r="W61" s="264"/>
      <c r="X61" s="471"/>
      <c r="Y61" s="471"/>
      <c r="Z61" s="472"/>
    </row>
    <row r="62" spans="5:44" ht="35.1" customHeight="1">
      <c r="E62" s="473" t="s">
        <v>589</v>
      </c>
      <c r="F62" s="474"/>
      <c r="G62" s="474"/>
      <c r="H62" s="474"/>
      <c r="I62" s="474"/>
      <c r="J62" s="474"/>
      <c r="K62" s="474"/>
      <c r="L62" s="474"/>
      <c r="M62" s="475"/>
      <c r="N62" s="478"/>
      <c r="O62" s="477"/>
      <c r="P62" s="363"/>
      <c r="Q62" s="264"/>
      <c r="R62" s="360"/>
      <c r="S62" s="360"/>
      <c r="T62" s="360"/>
      <c r="U62" s="264"/>
      <c r="V62" s="264"/>
      <c r="W62" s="264"/>
      <c r="X62" s="471"/>
      <c r="Y62" s="471"/>
      <c r="Z62" s="472"/>
    </row>
    <row r="63" spans="5:44"/>
  </sheetData>
  <sheetProtection algorithmName="SHA-512" hashValue="kkT4BmynMKZ1JFTJuCM53P5jkYBfCDeUSO2DpZmCLH8arG9Somvy5Jm/O9BDFnedzOfIatgDQp2cJcxZ5CytAA==" saltValue="BdJO8GmbN/UYh1XpwfLkKQ=="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21" t="s">
        <v>1</v>
      </c>
      <c r="H9" s="521" t="s">
        <v>3</v>
      </c>
      <c r="I9" s="521" t="s">
        <v>4</v>
      </c>
      <c r="J9" s="521" t="s">
        <v>5</v>
      </c>
      <c r="K9" s="521" t="s">
        <v>6</v>
      </c>
      <c r="L9" s="521" t="s">
        <v>7</v>
      </c>
      <c r="M9" s="524" t="s">
        <v>8</v>
      </c>
      <c r="N9" s="525"/>
      <c r="O9" s="525"/>
      <c r="P9" s="526"/>
      <c r="Q9" s="521" t="s">
        <v>9</v>
      </c>
      <c r="R9" s="521" t="s">
        <v>505</v>
      </c>
      <c r="S9" s="521" t="s">
        <v>134</v>
      </c>
      <c r="T9" s="465" t="s">
        <v>143</v>
      </c>
      <c r="U9" s="502" t="s">
        <v>12</v>
      </c>
      <c r="V9" s="503"/>
      <c r="W9" s="502" t="s">
        <v>13</v>
      </c>
      <c r="X9" s="503"/>
      <c r="Y9" s="521" t="s">
        <v>14</v>
      </c>
      <c r="Z9" s="458" t="s">
        <v>499</v>
      </c>
      <c r="AA9" s="521" t="s">
        <v>517</v>
      </c>
    </row>
    <row r="10" spans="5:45" ht="31.5" customHeight="1">
      <c r="E10" s="522"/>
      <c r="F10" s="489"/>
      <c r="G10" s="522"/>
      <c r="H10" s="522"/>
      <c r="I10" s="522"/>
      <c r="J10" s="522"/>
      <c r="K10" s="522"/>
      <c r="L10" s="522"/>
      <c r="M10" s="456" t="s">
        <v>135</v>
      </c>
      <c r="N10" s="486"/>
      <c r="O10" s="487"/>
      <c r="P10" s="521" t="s">
        <v>16</v>
      </c>
      <c r="Q10" s="522"/>
      <c r="R10" s="522"/>
      <c r="S10" s="522"/>
      <c r="T10" s="522"/>
      <c r="U10" s="506"/>
      <c r="V10" s="507"/>
      <c r="W10" s="506"/>
      <c r="X10" s="507"/>
      <c r="Y10" s="522"/>
      <c r="Z10" s="480"/>
      <c r="AA10" s="522"/>
    </row>
    <row r="11" spans="5:45" ht="78.75" customHeight="1">
      <c r="E11" s="523"/>
      <c r="F11" s="490"/>
      <c r="G11" s="523"/>
      <c r="H11" s="523"/>
      <c r="I11" s="523"/>
      <c r="J11" s="523"/>
      <c r="K11" s="523"/>
      <c r="L11" s="523"/>
      <c r="M11" s="33" t="s">
        <v>141</v>
      </c>
      <c r="N11" s="33" t="s">
        <v>18</v>
      </c>
      <c r="O11" s="32" t="s">
        <v>19</v>
      </c>
      <c r="P11" s="523"/>
      <c r="Q11" s="523"/>
      <c r="R11" s="523"/>
      <c r="S11" s="523"/>
      <c r="T11" s="523"/>
      <c r="U11" s="32" t="s">
        <v>20</v>
      </c>
      <c r="V11" s="32" t="s">
        <v>21</v>
      </c>
      <c r="W11" s="32" t="s">
        <v>20</v>
      </c>
      <c r="X11" s="32" t="s">
        <v>21</v>
      </c>
      <c r="Y11" s="523"/>
      <c r="Z11" s="480"/>
      <c r="AA11" s="523"/>
    </row>
    <row r="12" spans="5:45" ht="16.5" customHeight="1">
      <c r="E12" s="9" t="s">
        <v>79</v>
      </c>
      <c r="F12" s="379"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558" t="s">
        <v>712</v>
      </c>
      <c r="G15" s="559" t="s">
        <v>713</v>
      </c>
      <c r="H15" s="47">
        <v>1438054</v>
      </c>
      <c r="I15" s="47"/>
      <c r="J15" s="47"/>
      <c r="K15" s="557">
        <f>+IFERROR(IF(COUNT(H15:J15),ROUND(SUM(H15:J15),0),""),"")</f>
        <v>1438054</v>
      </c>
      <c r="L15" s="51">
        <f>+IFERROR(IF(COUNT(K15),ROUND(K15/'Shareholding Pattern'!$L$57*100,2),""),0)</f>
        <v>13.22</v>
      </c>
      <c r="M15" s="207">
        <f>IF(H15="","",H15)</f>
        <v>1438054</v>
      </c>
      <c r="N15" s="207"/>
      <c r="O15" s="285">
        <f>+IFERROR(IF(COUNT(M15:N15),ROUND(SUM(M15,N15),2),""),"")</f>
        <v>1438054</v>
      </c>
      <c r="P15" s="51">
        <f>+IFERROR(IF(COUNT(O15),ROUND(O15/('Shareholding Pattern'!$P$58)*100,2),""),0)</f>
        <v>13.22</v>
      </c>
      <c r="Q15" s="47"/>
      <c r="R15" s="47"/>
      <c r="S15" s="557"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4"/>
      <c r="AA15" s="334"/>
      <c r="AB15" s="11"/>
      <c r="AC15" s="11">
        <f>IF(SUM(H15:Y15)&gt;0,1,0)</f>
        <v>1</v>
      </c>
    </row>
    <row r="16" spans="5:45" ht="24.75" customHeight="1">
      <c r="E16" s="195">
        <v>2</v>
      </c>
      <c r="F16" s="558" t="s">
        <v>714</v>
      </c>
      <c r="G16" s="559" t="s">
        <v>715</v>
      </c>
      <c r="H16" s="47">
        <v>2322740</v>
      </c>
      <c r="I16" s="47"/>
      <c r="J16" s="47"/>
      <c r="K16" s="557">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557"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4"/>
      <c r="AB16" s="11"/>
      <c r="AC16" s="11">
        <f>IF(SUM(H16:Y16)&gt;0,1,0)</f>
        <v>1</v>
      </c>
    </row>
    <row r="17" spans="5:29" ht="24.75" customHeight="1">
      <c r="E17" s="195">
        <v>3</v>
      </c>
      <c r="F17" s="558" t="s">
        <v>716</v>
      </c>
      <c r="G17" s="559" t="s">
        <v>717</v>
      </c>
      <c r="H17" s="47">
        <v>859450</v>
      </c>
      <c r="I17" s="47"/>
      <c r="J17" s="47"/>
      <c r="K17" s="557">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557"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4"/>
      <c r="AB17" s="11"/>
      <c r="AC17" s="11">
        <f>IF(SUM(H17:Y17)&gt;0,1,0)</f>
        <v>1</v>
      </c>
    </row>
    <row r="18" spans="5:29" ht="24.75" customHeight="1">
      <c r="E18" s="195">
        <v>4</v>
      </c>
      <c r="F18" s="558" t="s">
        <v>719</v>
      </c>
      <c r="G18" s="559" t="s">
        <v>718</v>
      </c>
      <c r="H18" s="47">
        <v>0</v>
      </c>
      <c r="I18" s="47"/>
      <c r="J18" s="47"/>
      <c r="K18" s="557">
        <f>+IFERROR(IF(COUNT(H18:J18),ROUND(SUM(H18:J18),0),""),"")</f>
        <v>0</v>
      </c>
      <c r="L18" s="51">
        <f>+IFERROR(IF(COUNT(K18),ROUND(K18/'Shareholding Pattern'!$L$57*100,2),""),0)</f>
        <v>0</v>
      </c>
      <c r="M18" s="207">
        <f>IF(H18="","",H18)</f>
        <v>0</v>
      </c>
      <c r="N18" s="207"/>
      <c r="O18" s="285">
        <f>+IFERROR(IF(COUNT(M18:N18),ROUND(SUM(M18,N18),2),""),"")</f>
        <v>0</v>
      </c>
      <c r="P18" s="51">
        <f>+IFERROR(IF(COUNT(O18),ROUND(O18/('Shareholding Pattern'!$P$58)*100,2),""),0)</f>
        <v>0</v>
      </c>
      <c r="Q18" s="47"/>
      <c r="R18" s="47"/>
      <c r="S18" s="557"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4"/>
      <c r="AA18" s="334"/>
      <c r="AB18" s="11"/>
      <c r="AC18" s="11">
        <f>IF(SUM(H18:Y18)&gt;0,1,0)</f>
        <v>0</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EMQI7WxH4pgLNhqiwzSabUrA9giVFCG+UEOg2G7Zi2ffrtlTXVlOGdVheiUjLQMbJQPGrnKmR2wsWWvVhQySlw==" saltValue="pb5VucysGOTnVoOOzOuHbA=="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P10" sqref="P10:P11"/>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4" t="s">
        <v>663</v>
      </c>
    </row>
    <row r="4" spans="1:27" ht="15.75" hidden="1" customHeight="1">
      <c r="AA4" s="384" t="s">
        <v>664</v>
      </c>
    </row>
    <row r="5" spans="1:27" ht="13.5" hidden="1" customHeight="1">
      <c r="AA5" s="384" t="s">
        <v>665</v>
      </c>
    </row>
    <row r="6" spans="1:27" ht="17.25" hidden="1" customHeight="1">
      <c r="AA6" s="384" t="s">
        <v>666</v>
      </c>
    </row>
    <row r="7" spans="1:27">
      <c r="F7" s="527"/>
      <c r="G7" s="527"/>
      <c r="H7" s="527"/>
      <c r="I7" s="388"/>
      <c r="AA7" s="384" t="s">
        <v>667</v>
      </c>
    </row>
    <row r="8" spans="1:27">
      <c r="F8" s="528"/>
      <c r="G8" s="528"/>
      <c r="H8" s="528"/>
      <c r="I8" s="390"/>
      <c r="AA8" s="384" t="s">
        <v>668</v>
      </c>
    </row>
    <row r="9" spans="1:27" ht="60" customHeight="1">
      <c r="A9" s="7"/>
      <c r="E9" s="465" t="s">
        <v>132</v>
      </c>
      <c r="F9" s="456" t="s">
        <v>650</v>
      </c>
      <c r="G9" s="534"/>
      <c r="H9" s="534"/>
      <c r="I9" s="534"/>
      <c r="J9" s="534"/>
      <c r="K9" s="457"/>
      <c r="L9" s="456" t="s">
        <v>655</v>
      </c>
      <c r="M9" s="534"/>
      <c r="N9" s="534"/>
      <c r="O9" s="534"/>
      <c r="P9" s="457"/>
      <c r="Q9" s="535" t="s">
        <v>656</v>
      </c>
      <c r="R9" s="535"/>
      <c r="S9" s="535"/>
      <c r="T9" s="535"/>
      <c r="U9" s="535"/>
      <c r="V9" s="458" t="s">
        <v>688</v>
      </c>
      <c r="AA9" s="384" t="s">
        <v>669</v>
      </c>
    </row>
    <row r="10" spans="1:27" ht="14.25" customHeight="1">
      <c r="A10" s="7"/>
      <c r="E10" s="522"/>
      <c r="F10" s="458" t="s">
        <v>651</v>
      </c>
      <c r="G10" s="458" t="s">
        <v>652</v>
      </c>
      <c r="H10" s="530" t="s">
        <v>653</v>
      </c>
      <c r="I10" s="387"/>
      <c r="J10" s="458" t="s">
        <v>654</v>
      </c>
      <c r="K10" s="532" t="s">
        <v>674</v>
      </c>
      <c r="L10" s="458" t="s">
        <v>651</v>
      </c>
      <c r="M10" s="458" t="s">
        <v>652</v>
      </c>
      <c r="N10" s="530" t="s">
        <v>653</v>
      </c>
      <c r="O10" s="458" t="s">
        <v>654</v>
      </c>
      <c r="P10" s="532" t="s">
        <v>674</v>
      </c>
      <c r="Q10" s="458" t="s">
        <v>657</v>
      </c>
      <c r="R10" s="458"/>
      <c r="S10" s="458"/>
      <c r="T10" s="458"/>
      <c r="U10" s="458"/>
      <c r="V10" s="458"/>
      <c r="AA10" s="384" t="s">
        <v>670</v>
      </c>
    </row>
    <row r="11" spans="1:27" ht="47.25" customHeight="1">
      <c r="A11" s="7"/>
      <c r="E11" s="523"/>
      <c r="F11" s="458"/>
      <c r="G11" s="458"/>
      <c r="H11" s="530"/>
      <c r="I11" s="387"/>
      <c r="J11" s="458"/>
      <c r="K11" s="533"/>
      <c r="L11" s="458"/>
      <c r="M11" s="458"/>
      <c r="N11" s="530"/>
      <c r="O11" s="458"/>
      <c r="P11" s="533"/>
      <c r="Q11" s="378" t="s">
        <v>658</v>
      </c>
      <c r="R11" s="378" t="s">
        <v>659</v>
      </c>
      <c r="S11" s="392" t="s">
        <v>690</v>
      </c>
      <c r="T11" s="378" t="s">
        <v>660</v>
      </c>
      <c r="U11" s="378" t="s">
        <v>691</v>
      </c>
      <c r="V11" s="458"/>
      <c r="AA11" s="384" t="s">
        <v>671</v>
      </c>
    </row>
    <row r="12" spans="1:27">
      <c r="E12" s="381"/>
      <c r="F12" s="531" t="s">
        <v>672</v>
      </c>
      <c r="G12" s="531"/>
      <c r="H12" s="380"/>
      <c r="I12" s="380"/>
      <c r="J12" s="380"/>
      <c r="K12" s="380"/>
      <c r="L12" s="380"/>
      <c r="M12" s="380"/>
      <c r="N12" s="380"/>
      <c r="O12" s="380"/>
      <c r="P12" s="380"/>
      <c r="Q12" s="380"/>
      <c r="R12" s="380"/>
      <c r="S12" s="380"/>
      <c r="T12" s="380"/>
      <c r="U12" s="380"/>
      <c r="V12" s="382"/>
    </row>
    <row r="13" spans="1:27" ht="21" hidden="1" customHeight="1">
      <c r="E13" s="54"/>
      <c r="F13" s="261"/>
      <c r="G13" s="261"/>
      <c r="H13" s="261"/>
      <c r="I13" s="391"/>
      <c r="J13" s="385"/>
      <c r="K13" s="261"/>
      <c r="L13" s="261"/>
      <c r="M13" s="261"/>
      <c r="N13" s="261"/>
      <c r="O13" s="386"/>
      <c r="P13" s="261"/>
      <c r="Q13" s="100"/>
      <c r="R13" s="100"/>
      <c r="S13" s="100"/>
      <c r="T13" s="75"/>
      <c r="U13" s="75"/>
      <c r="V13" s="393"/>
    </row>
    <row r="14" spans="1:27" ht="24.75" customHeight="1">
      <c r="E14" s="45"/>
      <c r="F14" s="529"/>
      <c r="G14" s="529"/>
      <c r="H14" s="529"/>
      <c r="I14" s="389"/>
      <c r="J14" s="55"/>
      <c r="K14" s="55"/>
      <c r="L14" s="55"/>
      <c r="M14" s="55"/>
      <c r="N14" s="55"/>
      <c r="O14" s="55"/>
      <c r="P14" s="55"/>
      <c r="Q14" s="55"/>
      <c r="R14" s="55"/>
      <c r="S14" s="55"/>
      <c r="T14" s="55"/>
      <c r="U14" s="55"/>
      <c r="V14" s="198"/>
    </row>
  </sheetData>
  <sheetProtection algorithmName="SHA-512" hashValue="zyzLR5IGtB0c8j7HzUOmQfcdw+kH/okUTIMrm/GHFkCc9cRUWS43sbjGy/L0kBZrCuqrCsoZg+sC4vNGq1DJtQ==" saltValue="l9YsNOICc6wQQj4vM5Q9jg=="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465" t="s">
        <v>142</v>
      </c>
      <c r="T9" s="480" t="s">
        <v>107</v>
      </c>
      <c r="U9" s="480" t="s">
        <v>12</v>
      </c>
      <c r="V9" s="480"/>
      <c r="W9" s="480" t="s">
        <v>13</v>
      </c>
      <c r="X9" s="480"/>
      <c r="Y9" s="480" t="s">
        <v>14</v>
      </c>
      <c r="Z9" s="458" t="s">
        <v>499</v>
      </c>
      <c r="AA9" s="521" t="s">
        <v>517</v>
      </c>
    </row>
    <row r="10" spans="5:45"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Y10" s="480"/>
      <c r="Z10" s="480"/>
      <c r="AA10" s="522"/>
    </row>
    <row r="11" spans="5:45" ht="78.75" customHeight="1">
      <c r="E11" s="523"/>
      <c r="F11" s="480"/>
      <c r="G11" s="480"/>
      <c r="H11" s="480"/>
      <c r="I11" s="480"/>
      <c r="J11" s="480"/>
      <c r="K11" s="480"/>
      <c r="L11" s="480"/>
      <c r="M11" s="32" t="s">
        <v>17</v>
      </c>
      <c r="N11" s="32" t="s">
        <v>18</v>
      </c>
      <c r="O11" s="32" t="s">
        <v>19</v>
      </c>
      <c r="P11" s="480"/>
      <c r="Q11" s="480"/>
      <c r="R11" s="523"/>
      <c r="S11" s="523"/>
      <c r="T11" s="480"/>
      <c r="U11" s="32" t="s">
        <v>20</v>
      </c>
      <c r="V11" s="41" t="s">
        <v>21</v>
      </c>
      <c r="W11" s="32" t="s">
        <v>20</v>
      </c>
      <c r="X11" s="32" t="s">
        <v>21</v>
      </c>
      <c r="Y11" s="480"/>
      <c r="Z11" s="480"/>
      <c r="AA11" s="523"/>
    </row>
    <row r="12" spans="5:45" s="300" customFormat="1" ht="19.5" customHeight="1">
      <c r="E12" s="9" t="s">
        <v>80</v>
      </c>
      <c r="F12" s="536" t="s">
        <v>29</v>
      </c>
      <c r="G12" s="537"/>
      <c r="H12" s="301"/>
      <c r="I12" s="301"/>
      <c r="J12" s="301"/>
      <c r="K12" s="301"/>
      <c r="L12" s="301"/>
      <c r="M12" s="301"/>
      <c r="N12" s="301"/>
      <c r="O12" s="301"/>
      <c r="P12" s="301"/>
      <c r="Q12" s="301"/>
      <c r="R12" s="301"/>
      <c r="S12" s="301"/>
      <c r="T12" s="301"/>
      <c r="U12" s="301"/>
      <c r="V12" s="301"/>
      <c r="W12" s="301"/>
      <c r="X12" s="301"/>
      <c r="Y12" s="301"/>
      <c r="Z12" s="301"/>
      <c r="AA12" s="302"/>
    </row>
    <row r="13" spans="5:45" s="307" customFormat="1" ht="18" hidden="1" customHeight="1">
      <c r="E13" s="308"/>
      <c r="F13" s="303"/>
      <c r="G13" s="304"/>
      <c r="H13" s="305"/>
      <c r="I13" s="306"/>
      <c r="J13" s="306"/>
      <c r="K13" s="309" t="str">
        <f>+IFERROR(IF(COUNT(H13:J13),ROUND(SUM(H13:J13),0),""),"")</f>
        <v/>
      </c>
      <c r="L13" s="310" t="str">
        <f>+IFERROR(IF(COUNT(K13),ROUND(K13/'Shareholding Pattern'!$L$57*100,2),""),0)</f>
        <v/>
      </c>
      <c r="M13" s="311" t="str">
        <f>IF(H13="","",H13)</f>
        <v/>
      </c>
      <c r="N13" s="312"/>
      <c r="O13" s="313" t="str">
        <f>+IFERROR(IF(COUNT(M13:N13),ROUND(SUM(M13,N13),2),""),"")</f>
        <v/>
      </c>
      <c r="P13" s="310" t="str">
        <f>+IFERROR(IF(COUNT(O13),ROUND(O13/('Shareholding Pattern'!$P$58)*100,2),""),0)</f>
        <v/>
      </c>
      <c r="Q13" s="306"/>
      <c r="R13" s="306"/>
      <c r="S13" s="314" t="str">
        <f>+IFERROR(IF(COUNT(Q13:R13),ROUND(SUM(Q13:R13),0),""),"")</f>
        <v/>
      </c>
      <c r="T13" s="310" t="str">
        <f>+IFERROR(IF(COUNT(K13,S13),ROUND(SUM(S13,K13)/SUM('Shareholding Pattern'!$L$57,'Shareholding Pattern'!$T$57)*100,2),""),0)</f>
        <v/>
      </c>
      <c r="U13" s="306"/>
      <c r="V13" s="310" t="str">
        <f>+IFERROR(IF(COUNT(U13),ROUND(SUM(U13)/SUM(K13)*100,2),""),0)</f>
        <v/>
      </c>
      <c r="W13" s="306"/>
      <c r="X13" s="310" t="str">
        <f>+IFERROR(IF(COUNT(W13),ROUND(SUM(W13)/SUM(K13)*100,2),""),0)</f>
        <v/>
      </c>
      <c r="Y13" s="305"/>
      <c r="Z13" s="315"/>
      <c r="AA13" s="336"/>
      <c r="AC13" s="307">
        <f>IF(SUM(H13:Y13)&gt;0,1,0)</f>
        <v>0</v>
      </c>
      <c r="AD13" s="307" t="str">
        <f>IF(COUNT(H15:$Y$14995)=0,"",SUM(AC1:AC65533))</f>
        <v/>
      </c>
    </row>
    <row r="14" spans="5:45" s="300" customFormat="1" ht="25.5" customHeight="1">
      <c r="E14" s="297"/>
      <c r="F14" s="298"/>
      <c r="G14" s="298"/>
      <c r="H14" s="298"/>
      <c r="I14" s="298"/>
      <c r="J14" s="298"/>
      <c r="K14" s="298"/>
      <c r="L14" s="298"/>
      <c r="M14" s="298"/>
      <c r="N14" s="298"/>
      <c r="O14" s="298"/>
      <c r="P14" s="298"/>
      <c r="Q14" s="298"/>
      <c r="R14" s="298"/>
      <c r="S14" s="298"/>
      <c r="T14" s="298"/>
      <c r="U14" s="298"/>
      <c r="V14" s="298"/>
      <c r="W14" s="298"/>
      <c r="X14" s="298"/>
      <c r="Y14" s="298"/>
      <c r="Z14" s="298"/>
      <c r="AA14" s="299"/>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Rl0GbpStx9Hy5y+fxG8Gd12X7AUbLy9Pb90dS2I+WCgr4afFrdyWVUCmEQVXBHaSXRq/BWaIL4c79vtgXrVWkA==" saltValue="GCKnHtf8mQc3GDaRnEpxeQ=="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13</v>
      </c>
      <c r="X9" s="480"/>
      <c r="Y9" s="480" t="s">
        <v>14</v>
      </c>
      <c r="Z9" s="458" t="s">
        <v>499</v>
      </c>
      <c r="AA9" s="521" t="s">
        <v>517</v>
      </c>
      <c r="AR9" t="s">
        <v>395</v>
      </c>
    </row>
    <row r="10" spans="5:45"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Y10" s="480"/>
      <c r="Z10" s="480"/>
      <c r="AA10" s="522"/>
      <c r="AR10" t="s">
        <v>396</v>
      </c>
    </row>
    <row r="11" spans="5:45"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0" t="s">
        <v>20</v>
      </c>
      <c r="X11" s="40" t="s">
        <v>21</v>
      </c>
      <c r="Y11" s="480"/>
      <c r="Z11" s="480"/>
      <c r="AA11" s="523"/>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5"/>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zNYkAwee0cXqiYeQvbd2aOcSDVixWmrEtLDE1RmYnI96ZWyYe3Y5pK+owNKM5MkiIowNab/0d5tLwHHspW9xXQ==" saltValue="avU/cLLH4B0kLFWzN3EHc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21" t="s">
        <v>137</v>
      </c>
      <c r="E9" s="480" t="s">
        <v>34</v>
      </c>
      <c r="F9" s="480"/>
      <c r="G9" s="521" t="s">
        <v>136</v>
      </c>
      <c r="H9" s="480" t="s">
        <v>1</v>
      </c>
      <c r="I9" s="458" t="s">
        <v>426</v>
      </c>
      <c r="J9" s="480" t="s">
        <v>3</v>
      </c>
      <c r="K9" s="480" t="s">
        <v>4</v>
      </c>
      <c r="L9" s="480" t="s">
        <v>5</v>
      </c>
      <c r="M9" s="480" t="s">
        <v>6</v>
      </c>
      <c r="N9" s="480" t="s">
        <v>7</v>
      </c>
      <c r="O9" s="480" t="s">
        <v>8</v>
      </c>
      <c r="P9" s="480"/>
      <c r="Q9" s="480"/>
      <c r="R9" s="480"/>
      <c r="S9" s="480" t="s">
        <v>9</v>
      </c>
      <c r="T9" s="521" t="s">
        <v>505</v>
      </c>
      <c r="U9" s="521" t="s">
        <v>134</v>
      </c>
      <c r="V9" s="480" t="s">
        <v>107</v>
      </c>
      <c r="W9" s="480" t="s">
        <v>12</v>
      </c>
      <c r="X9" s="480"/>
      <c r="Y9" s="480" t="s">
        <v>13</v>
      </c>
      <c r="Z9" s="480"/>
      <c r="AA9" s="480" t="s">
        <v>14</v>
      </c>
      <c r="AB9" s="458" t="s">
        <v>499</v>
      </c>
      <c r="AC9" s="521" t="s">
        <v>517</v>
      </c>
      <c r="AD9"/>
      <c r="AR9" s="7"/>
      <c r="AV9" t="s">
        <v>34</v>
      </c>
    </row>
    <row r="10" spans="4:53" ht="31.5" customHeight="1">
      <c r="D10" s="522"/>
      <c r="E10" s="480"/>
      <c r="F10" s="480"/>
      <c r="G10" s="522"/>
      <c r="H10" s="480"/>
      <c r="I10" s="480"/>
      <c r="J10" s="480"/>
      <c r="K10" s="480"/>
      <c r="L10" s="480"/>
      <c r="M10" s="480"/>
      <c r="N10" s="480"/>
      <c r="O10" s="480" t="s">
        <v>15</v>
      </c>
      <c r="P10" s="480"/>
      <c r="Q10" s="480"/>
      <c r="R10" s="480" t="s">
        <v>16</v>
      </c>
      <c r="S10" s="480"/>
      <c r="T10" s="522"/>
      <c r="U10" s="522"/>
      <c r="V10" s="480"/>
      <c r="W10" s="480"/>
      <c r="X10" s="480"/>
      <c r="Y10" s="480"/>
      <c r="Z10" s="480"/>
      <c r="AA10" s="480"/>
      <c r="AB10" s="480"/>
      <c r="AC10" s="522"/>
      <c r="AD10"/>
      <c r="AR10" s="7"/>
      <c r="AV10" t="s">
        <v>437</v>
      </c>
    </row>
    <row r="11" spans="4:53" ht="78.75" customHeight="1">
      <c r="D11" s="523"/>
      <c r="E11" s="480"/>
      <c r="F11" s="480"/>
      <c r="G11" s="523"/>
      <c r="H11" s="480"/>
      <c r="I11" s="480"/>
      <c r="J11" s="480"/>
      <c r="K11" s="480"/>
      <c r="L11" s="480"/>
      <c r="M11" s="480"/>
      <c r="N11" s="480"/>
      <c r="O11" s="40" t="s">
        <v>17</v>
      </c>
      <c r="P11" s="40" t="s">
        <v>18</v>
      </c>
      <c r="Q11" s="40" t="s">
        <v>19</v>
      </c>
      <c r="R11" s="480"/>
      <c r="S11" s="480"/>
      <c r="T11" s="523"/>
      <c r="U11" s="523"/>
      <c r="V11" s="480"/>
      <c r="W11" s="40" t="s">
        <v>20</v>
      </c>
      <c r="X11" s="40" t="s">
        <v>21</v>
      </c>
      <c r="Y11" s="40" t="s">
        <v>20</v>
      </c>
      <c r="Z11" s="40" t="s">
        <v>21</v>
      </c>
      <c r="AA11" s="480"/>
      <c r="AB11" s="480"/>
      <c r="AC11" s="523"/>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4"/>
      <c r="AD13" s="290" t="str">
        <f>IF(COUNT(H15:$AA$14999)=0,"",SUM(AC1:AC65533))</f>
        <v/>
      </c>
      <c r="AF13" s="375">
        <f>IF(SUM(I13:AA13)&gt;0,1,0)</f>
        <v>0</v>
      </c>
      <c r="AG13" s="375"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OeLuZlkkUicC4ub64+aA41RpFIsyTpCpE2JPL8q2Ys9tAnBFIisWRF+kGQG9Dl8bb4yiUFe+1qGuHjk2imTgvg==" saltValue="dev1ZjDcCCag3TTmJuS3IQ=="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13</v>
      </c>
      <c r="X9" s="480"/>
      <c r="Y9" s="480" t="s">
        <v>14</v>
      </c>
      <c r="Z9" s="458" t="s">
        <v>499</v>
      </c>
      <c r="AA9" s="521" t="s">
        <v>517</v>
      </c>
    </row>
    <row r="10" spans="5:45"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Y10" s="480"/>
      <c r="Z10" s="480"/>
      <c r="AA10" s="522"/>
    </row>
    <row r="11" spans="5:45"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0" t="s">
        <v>20</v>
      </c>
      <c r="X11" s="40" t="s">
        <v>21</v>
      </c>
      <c r="Y11" s="480"/>
      <c r="Z11" s="480"/>
      <c r="AA11" s="523"/>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OfitKHnTZPKm/0tuOOgS58ODY96XVlNEvU4Dlg8CWevD+M2DcTV+8rHfAe5HfCLt6UhyYOGQ4y3cd4a5H9dAng==" saltValue="UT5pW9/ZRfTu+qYnmSKRV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13</v>
      </c>
      <c r="X9" s="480"/>
      <c r="Y9" s="480" t="s">
        <v>14</v>
      </c>
      <c r="Z9" s="458" t="s">
        <v>499</v>
      </c>
      <c r="AA9" s="521" t="s">
        <v>517</v>
      </c>
    </row>
    <row r="10" spans="5:45"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Y10" s="480"/>
      <c r="Z10" s="480"/>
      <c r="AA10" s="522"/>
    </row>
    <row r="11" spans="5:45"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0" t="s">
        <v>20</v>
      </c>
      <c r="X11" s="40" t="s">
        <v>21</v>
      </c>
      <c r="Y11" s="480"/>
      <c r="Z11" s="480"/>
      <c r="AA11" s="523"/>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ku1hpHE3vD4RWmKLv7QPF7Wo2NVdbMPBg6+0VrUyozUyGTGMGQaVXUjiUALkuMT2LcuNFQNvH/K4EMkRkcP9Xw==" saltValue="CYNEJ9y8htLoExyWdui7a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13</v>
      </c>
      <c r="X9" s="480"/>
      <c r="Y9" s="480" t="s">
        <v>14</v>
      </c>
      <c r="Z9" s="458" t="s">
        <v>499</v>
      </c>
      <c r="AA9" s="521" t="s">
        <v>517</v>
      </c>
      <c r="AR9" t="s">
        <v>396</v>
      </c>
    </row>
    <row r="10" spans="5:45"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Y10" s="480"/>
      <c r="Z10" s="480"/>
      <c r="AA10" s="522"/>
      <c r="AR10" t="s">
        <v>397</v>
      </c>
    </row>
    <row r="11" spans="5:45"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0" t="s">
        <v>20</v>
      </c>
      <c r="X11" s="40" t="s">
        <v>21</v>
      </c>
      <c r="Y11" s="480"/>
      <c r="Z11" s="480"/>
      <c r="AA11" s="523"/>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F1/L4ya6jm7yPeWZkrvQEY/Z6gXp/1xhyGC+sGic6EjrMXd0xhiOqr6mekA4iqKF2vlhNgHZLhZdw9EkvEoscQ==" saltValue="R1msMDkpMkln7D85gezUfw==" spinCount="100000"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13</v>
      </c>
      <c r="X9" s="480"/>
      <c r="Y9" s="480" t="s">
        <v>14</v>
      </c>
      <c r="Z9" s="458" t="s">
        <v>499</v>
      </c>
      <c r="AA9" s="521" t="s">
        <v>517</v>
      </c>
      <c r="AR9" t="s">
        <v>396</v>
      </c>
    </row>
    <row r="10" spans="5:45"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Y10" s="480"/>
      <c r="Z10" s="480"/>
      <c r="AA10" s="522"/>
      <c r="AR10" t="s">
        <v>397</v>
      </c>
    </row>
    <row r="11" spans="5:45"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0" t="s">
        <v>20</v>
      </c>
      <c r="X11" s="40" t="s">
        <v>21</v>
      </c>
      <c r="Y11" s="480"/>
      <c r="Z11" s="480"/>
      <c r="AA11" s="523"/>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P+vj4JjM3ehT4TazCjEY6h05ouWYytVFFlPk4AL9r6UWYKqKRDmogeU8Yu1/HNrQVJoi39IEekxjNpCgS2Uk8A==" saltValue="WV45w11kR1aMVlhNVU4IE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21" t="s">
        <v>137</v>
      </c>
      <c r="E9" s="480" t="s">
        <v>34</v>
      </c>
      <c r="F9" s="480"/>
      <c r="G9" s="521" t="s">
        <v>136</v>
      </c>
      <c r="H9" s="480" t="s">
        <v>1</v>
      </c>
      <c r="I9" s="458" t="s">
        <v>426</v>
      </c>
      <c r="J9" s="480" t="s">
        <v>3</v>
      </c>
      <c r="K9" s="480" t="s">
        <v>4</v>
      </c>
      <c r="L9" s="480" t="s">
        <v>5</v>
      </c>
      <c r="M9" s="480" t="s">
        <v>6</v>
      </c>
      <c r="N9" s="480" t="s">
        <v>7</v>
      </c>
      <c r="O9" s="480" t="s">
        <v>8</v>
      </c>
      <c r="P9" s="480"/>
      <c r="Q9" s="480"/>
      <c r="R9" s="480"/>
      <c r="S9" s="480" t="s">
        <v>9</v>
      </c>
      <c r="T9" s="521" t="s">
        <v>505</v>
      </c>
      <c r="U9" s="521" t="s">
        <v>134</v>
      </c>
      <c r="V9" s="480" t="s">
        <v>107</v>
      </c>
      <c r="W9" s="480" t="s">
        <v>12</v>
      </c>
      <c r="X9" s="480"/>
      <c r="Y9" s="480" t="s">
        <v>13</v>
      </c>
      <c r="Z9" s="480"/>
      <c r="AA9" s="480" t="s">
        <v>14</v>
      </c>
      <c r="AB9" s="458" t="s">
        <v>499</v>
      </c>
      <c r="AC9" s="521" t="s">
        <v>517</v>
      </c>
      <c r="AD9"/>
      <c r="AS9" s="63"/>
      <c r="AV9" t="s">
        <v>34</v>
      </c>
    </row>
    <row r="10" spans="4:53" ht="31.5" customHeight="1">
      <c r="D10" s="522"/>
      <c r="E10" s="480"/>
      <c r="F10" s="480"/>
      <c r="G10" s="522"/>
      <c r="H10" s="480"/>
      <c r="I10" s="480"/>
      <c r="J10" s="480"/>
      <c r="K10" s="480"/>
      <c r="L10" s="480"/>
      <c r="M10" s="480"/>
      <c r="N10" s="480"/>
      <c r="O10" s="480" t="s">
        <v>15</v>
      </c>
      <c r="P10" s="480"/>
      <c r="Q10" s="480"/>
      <c r="R10" s="480" t="s">
        <v>16</v>
      </c>
      <c r="S10" s="480"/>
      <c r="T10" s="522"/>
      <c r="U10" s="522"/>
      <c r="V10" s="480"/>
      <c r="W10" s="480"/>
      <c r="X10" s="480"/>
      <c r="Y10" s="480"/>
      <c r="Z10" s="480"/>
      <c r="AA10" s="480"/>
      <c r="AB10" s="480"/>
      <c r="AC10" s="522"/>
      <c r="AD10"/>
      <c r="AS10" s="63"/>
      <c r="AV10" t="s">
        <v>437</v>
      </c>
    </row>
    <row r="11" spans="4:53" ht="78.75" customHeight="1">
      <c r="D11" s="523"/>
      <c r="E11" s="480"/>
      <c r="F11" s="480"/>
      <c r="G11" s="523"/>
      <c r="H11" s="480"/>
      <c r="I11" s="480"/>
      <c r="J11" s="480"/>
      <c r="K11" s="480"/>
      <c r="L11" s="480"/>
      <c r="M11" s="480"/>
      <c r="N11" s="480"/>
      <c r="O11" s="40" t="s">
        <v>17</v>
      </c>
      <c r="P11" s="40" t="s">
        <v>18</v>
      </c>
      <c r="Q11" s="40" t="s">
        <v>19</v>
      </c>
      <c r="R11" s="480"/>
      <c r="S11" s="480"/>
      <c r="T11" s="523"/>
      <c r="U11" s="523"/>
      <c r="V11" s="480"/>
      <c r="W11" s="40" t="s">
        <v>20</v>
      </c>
      <c r="X11" s="40" t="s">
        <v>21</v>
      </c>
      <c r="Y11" s="40" t="s">
        <v>20</v>
      </c>
      <c r="Z11" s="40" t="s">
        <v>21</v>
      </c>
      <c r="AA11" s="480"/>
      <c r="AB11" s="480"/>
      <c r="AC11" s="523"/>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3"/>
      <c r="AD13" s="290"/>
      <c r="AF13" s="375">
        <f>IF(SUM(I13:AA13),1,0)</f>
        <v>0</v>
      </c>
      <c r="AG13" s="375"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mjl7FVJjbTyJO+m0aHFBtQWpjdo7nNLJLGuDexS70L6YjEpAEJAzAM2eG3hHDjeOoqerBrA2xGPUZSY0Cy6DBg==" saltValue="Wxr/0tGToGhM9tjd8gfZQ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Zcf/dMU3BT4aPo2yodmGKHY6zAgQmUFGreGxCGj546PpS7zMfh13V7qXiltm5K1Jz5CUlDRAg4QAMEcnj6UNtQ==" saltValue="63712iOqWBZwYovKpVVeFw=="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oRUvT4+egns/FgMAFX9nU4tpNtF14VOW3mxDzhVk2Vvvm9V/rSfxrQKSCR9/LpKHPBmIuXySP0bKBQ3ZwiYDQ==" saltValue="pytApYVMSNEwnCCC6GeXqg=="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ntfJFM508qg9DVptKZgVJzXX+ecMca/F/LmMhJM0hjObYeNTEIKh4IUeOkkk4bCW2mBJjs4K3lnr9JON7sdUYQ==" saltValue="T5XU4IdtFUvFl6+WTGBzgw=="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gHOTTFsqyOQoEbIHcB0KZcKv86aBx3d3tTe3Txz1ctHFb2I6nCf5MeK1ZKWrtOvnTCqXZScP5C+/OYqFm0HqXQ==" saltValue="S8HMvCPOFP1HvVnttlHPTQ=="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EnEbIwuJWRLQVu7GfDmz3emHj3u7ZRyec3ZVlTlXsJQFexBye4F5mxnmuHBPBXNAeDdWIOkWTb0axoxJNxGy+Q==" saltValue="iS7v4FU3YWc23ttp+bACMQ=="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qvL4jXzvVxgpiE/hqXphNJz2EaLmk30aTR7DXKCFl06lHy19htSy5kJADbQvT93nGRcP28lgIuJlTNZMjlob7g==" saltValue="Ukoe2wWP1+GAdRDnPX/z7Q=="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TIo+yBtvGE18Av32TEOouEh1uC7Dk/ncAeGq+ezB2d/3Lmr2KVEIejzQ0gFMxThcvWjsZdtXU+7ARgCEJXMW9A==" saltValue="TQvjiu3mYwCKciZdHMQPtQ=="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21" t="s">
        <v>137</v>
      </c>
      <c r="F9" s="458" t="s">
        <v>136</v>
      </c>
      <c r="G9" s="480" t="s">
        <v>1</v>
      </c>
      <c r="H9" s="458" t="s">
        <v>3</v>
      </c>
      <c r="I9" s="480" t="s">
        <v>4</v>
      </c>
      <c r="J9" s="480" t="s">
        <v>5</v>
      </c>
      <c r="K9" s="480" t="s">
        <v>6</v>
      </c>
      <c r="L9" s="480" t="s">
        <v>7</v>
      </c>
      <c r="M9" s="480" t="s">
        <v>8</v>
      </c>
      <c r="N9" s="480"/>
      <c r="O9" s="480"/>
      <c r="P9" s="480"/>
      <c r="Q9" s="521" t="s">
        <v>505</v>
      </c>
      <c r="R9" s="480" t="s">
        <v>10</v>
      </c>
      <c r="S9" s="521" t="s">
        <v>134</v>
      </c>
      <c r="T9" s="480" t="s">
        <v>107</v>
      </c>
      <c r="U9" s="480" t="s">
        <v>12</v>
      </c>
      <c r="V9" s="480"/>
      <c r="W9" s="480" t="s">
        <v>14</v>
      </c>
      <c r="X9" s="458" t="s">
        <v>499</v>
      </c>
      <c r="AR9" t="s">
        <v>404</v>
      </c>
    </row>
    <row r="10" spans="5:44" ht="31.5" customHeight="1">
      <c r="E10" s="522"/>
      <c r="F10" s="480"/>
      <c r="G10" s="480"/>
      <c r="H10" s="480"/>
      <c r="I10" s="480"/>
      <c r="J10" s="480"/>
      <c r="K10" s="480"/>
      <c r="L10" s="480"/>
      <c r="M10" s="480" t="s">
        <v>15</v>
      </c>
      <c r="N10" s="480"/>
      <c r="O10" s="480"/>
      <c r="P10" s="480" t="s">
        <v>16</v>
      </c>
      <c r="Q10" s="522"/>
      <c r="R10" s="480"/>
      <c r="S10" s="522"/>
      <c r="T10" s="480"/>
      <c r="U10" s="480"/>
      <c r="V10" s="480"/>
      <c r="W10" s="480"/>
      <c r="X10" s="480"/>
      <c r="AR10" t="s">
        <v>394</v>
      </c>
    </row>
    <row r="11" spans="5:44" ht="78.75" customHeight="1">
      <c r="E11" s="523"/>
      <c r="F11" s="480"/>
      <c r="G11" s="480"/>
      <c r="H11" s="480"/>
      <c r="I11" s="480"/>
      <c r="J11" s="480"/>
      <c r="K11" s="480"/>
      <c r="L11" s="480"/>
      <c r="M11" s="40" t="s">
        <v>17</v>
      </c>
      <c r="N11" s="40" t="s">
        <v>18</v>
      </c>
      <c r="O11" s="40" t="s">
        <v>19</v>
      </c>
      <c r="P11" s="480"/>
      <c r="Q11" s="523"/>
      <c r="R11" s="480"/>
      <c r="S11" s="523"/>
      <c r="T11" s="480"/>
      <c r="U11" s="40" t="s">
        <v>20</v>
      </c>
      <c r="V11" s="40" t="s">
        <v>21</v>
      </c>
      <c r="W11" s="480"/>
      <c r="X11" s="480"/>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slXo0wAiDFg1qkHHnlfCwUccZfBVcRWYxpQzTRuxFuT97oFXZWmteNz5JvcwyCHhtJ3Py6PxU+8BPWAiPgR/w==" saltValue="MDOvW7bP1dFqU6fT+L42kA=="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21" t="s">
        <v>137</v>
      </c>
      <c r="E9" s="521" t="s">
        <v>34</v>
      </c>
      <c r="F9" s="521" t="s">
        <v>434</v>
      </c>
      <c r="G9" s="465" t="s">
        <v>136</v>
      </c>
      <c r="H9" s="480" t="s">
        <v>1</v>
      </c>
      <c r="I9" s="465" t="s">
        <v>426</v>
      </c>
      <c r="J9" s="480" t="s">
        <v>3</v>
      </c>
      <c r="K9" s="480" t="s">
        <v>4</v>
      </c>
      <c r="L9" s="480" t="s">
        <v>5</v>
      </c>
      <c r="M9" s="480" t="s">
        <v>6</v>
      </c>
      <c r="N9" s="480" t="s">
        <v>7</v>
      </c>
      <c r="O9" s="480" t="s">
        <v>8</v>
      </c>
      <c r="P9" s="480"/>
      <c r="Q9" s="480"/>
      <c r="R9" s="480"/>
      <c r="S9" s="480" t="s">
        <v>9</v>
      </c>
      <c r="T9" s="521" t="s">
        <v>505</v>
      </c>
      <c r="U9" s="521" t="s">
        <v>138</v>
      </c>
      <c r="V9" s="480" t="s">
        <v>107</v>
      </c>
      <c r="W9" s="480" t="s">
        <v>12</v>
      </c>
      <c r="X9" s="480"/>
      <c r="Y9" s="480" t="s">
        <v>14</v>
      </c>
      <c r="Z9" s="458" t="s">
        <v>499</v>
      </c>
      <c r="AG9" s="63" t="s">
        <v>406</v>
      </c>
      <c r="AV9" t="s">
        <v>34</v>
      </c>
    </row>
    <row r="10" spans="4:57" ht="31.5" customHeight="1">
      <c r="D10" s="522"/>
      <c r="E10" s="522"/>
      <c r="F10" s="522"/>
      <c r="G10" s="466"/>
      <c r="H10" s="480"/>
      <c r="I10" s="522"/>
      <c r="J10" s="480"/>
      <c r="K10" s="480"/>
      <c r="L10" s="480"/>
      <c r="M10" s="480"/>
      <c r="N10" s="480"/>
      <c r="O10" s="480" t="s">
        <v>15</v>
      </c>
      <c r="P10" s="480"/>
      <c r="Q10" s="480"/>
      <c r="R10" s="480" t="s">
        <v>16</v>
      </c>
      <c r="S10" s="480"/>
      <c r="T10" s="522"/>
      <c r="U10" s="489"/>
      <c r="V10" s="480"/>
      <c r="W10" s="480"/>
      <c r="X10" s="480"/>
      <c r="Y10" s="480"/>
      <c r="Z10" s="480"/>
      <c r="AG10" s="63" t="s">
        <v>397</v>
      </c>
      <c r="AV10" t="s">
        <v>437</v>
      </c>
    </row>
    <row r="11" spans="4:57" ht="75">
      <c r="D11" s="523"/>
      <c r="E11" s="523"/>
      <c r="F11" s="523"/>
      <c r="G11" s="467"/>
      <c r="H11" s="480"/>
      <c r="I11" s="523"/>
      <c r="J11" s="480"/>
      <c r="K11" s="480"/>
      <c r="L11" s="480"/>
      <c r="M11" s="480"/>
      <c r="N11" s="480"/>
      <c r="O11" s="40" t="s">
        <v>17</v>
      </c>
      <c r="P11" s="40" t="s">
        <v>18</v>
      </c>
      <c r="Q11" s="40" t="s">
        <v>19</v>
      </c>
      <c r="R11" s="480"/>
      <c r="S11" s="480"/>
      <c r="T11" s="523"/>
      <c r="U11" s="490"/>
      <c r="V11" s="480"/>
      <c r="W11" s="40" t="s">
        <v>20</v>
      </c>
      <c r="X11" s="40" t="s">
        <v>21</v>
      </c>
      <c r="Y11" s="480"/>
      <c r="Z11" s="480"/>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6Xvh2uJHkbseKmrGUD3AzWulDJosvi+S0/XpV+OSYGUHbJi4R0vcIjm5nK7xhcqG+vGCD4ijPOYhz+IH2Mr21w==" saltValue="xPdsO0syki+4UcTO4dcANA==" spinCount="100000"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5:30"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row>
    <row r="11" spans="5:30"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pkx3d36OmSu+Bm4lYoTL+PlQTWPlSiqo3bNWoToaqLeNvBoto/ISaJyLjY1ax36tT3CLKTE7X9v5KujqBvbE+g==" saltValue="U9a1Ih2pfW1tjhR8PqyQzQ==" spinCount="100000"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9"/>
  <sheetViews>
    <sheetView showGridLines="0" topLeftCell="A7" zoomScale="90" zoomScaleNormal="90" workbookViewId="0">
      <selection activeCell="F15" sqref="F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5:30"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row>
    <row r="11" spans="5:30"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SUM(AC18:AC65538)</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customHeight="1">
      <c r="E15" s="195">
        <v>1</v>
      </c>
      <c r="F15" s="560" t="s">
        <v>720</v>
      </c>
      <c r="G15" s="559" t="s">
        <v>721</v>
      </c>
      <c r="H15" s="47">
        <v>114953</v>
      </c>
      <c r="I15" s="47"/>
      <c r="J15" s="47"/>
      <c r="K15" s="557">
        <f>+IFERROR(IF(COUNT(H15:J15),ROUND(SUM(H15:J15),0),""),"")</f>
        <v>114953</v>
      </c>
      <c r="L15" s="51">
        <f>+IFERROR(IF(COUNT(K15),ROUND(K15/'Shareholding Pattern'!$L$57*100,2),""),"")</f>
        <v>1.06</v>
      </c>
      <c r="M15" s="207">
        <f>IF(H15="","",H15)</f>
        <v>114953</v>
      </c>
      <c r="N15" s="207"/>
      <c r="O15" s="285">
        <f>+IFERROR(IF(COUNT(M15:N15),ROUND(SUM(M15,N15),2),""),"")</f>
        <v>114953</v>
      </c>
      <c r="P15" s="51">
        <f>+IFERROR(IF(COUNT(O15),ROUND(O15/('Shareholding Pattern'!$P$58)*100,2),""),"")</f>
        <v>1.06</v>
      </c>
      <c r="Q15" s="47"/>
      <c r="R15" s="47"/>
      <c r="S15" s="557" t="str">
        <f>+IFERROR(IF(COUNT(Q15:R15),ROUND(SUM(Q15:R15),0),""),"")</f>
        <v/>
      </c>
      <c r="T15" s="17">
        <f>+IFERROR(IF(COUNT(K15,S15),ROUND(SUM(S15,K15)/SUM('Shareholding Pattern'!$L$57,'Shareholding Pattern'!$T$57)*100,2),""),"")</f>
        <v>1.06</v>
      </c>
      <c r="U15" s="47"/>
      <c r="V15" s="17" t="str">
        <f>+IFERROR(IF(COUNT(U15),ROUND(SUM(U15)/SUM(K15)*100,2),""),0)</f>
        <v/>
      </c>
      <c r="W15" s="47">
        <v>114953</v>
      </c>
      <c r="X15" s="284"/>
      <c r="Y15" s="11"/>
      <c r="Z15" s="11"/>
      <c r="AA15" s="11"/>
      <c r="AB15" s="11"/>
      <c r="AC15" s="11">
        <f>IF(SUM(H15:W15)&gt;0,1,0)</f>
        <v>1</v>
      </c>
    </row>
    <row r="16" spans="5:30" ht="24.95" customHeight="1">
      <c r="E16" s="195">
        <v>2</v>
      </c>
      <c r="F16" s="560" t="s">
        <v>722</v>
      </c>
      <c r="G16" s="559" t="s">
        <v>723</v>
      </c>
      <c r="H16" s="47">
        <v>124000</v>
      </c>
      <c r="I16" s="47"/>
      <c r="J16" s="47"/>
      <c r="K16" s="557">
        <f>+IFERROR(IF(COUNT(H16:J16),ROUND(SUM(H16:J16),0),""),"")</f>
        <v>124000</v>
      </c>
      <c r="L16" s="51">
        <f>+IFERROR(IF(COUNT(K16),ROUND(K16/'Shareholding Pattern'!$L$57*100,2),""),"")</f>
        <v>1.1399999999999999</v>
      </c>
      <c r="M16" s="207">
        <f>IF(H16="","",H16)</f>
        <v>124000</v>
      </c>
      <c r="N16" s="207"/>
      <c r="O16" s="285">
        <f>+IFERROR(IF(COUNT(M16:N16),ROUND(SUM(M16,N16),2),""),"")</f>
        <v>124000</v>
      </c>
      <c r="P16" s="51">
        <f>+IFERROR(IF(COUNT(O16),ROUND(O16/('Shareholding Pattern'!$P$58)*100,2),""),"")</f>
        <v>1.1399999999999999</v>
      </c>
      <c r="Q16" s="47"/>
      <c r="R16" s="47"/>
      <c r="S16" s="557" t="str">
        <f>+IFERROR(IF(COUNT(Q16:R16),ROUND(SUM(Q16:R16),0),""),"")</f>
        <v/>
      </c>
      <c r="T16" s="17">
        <f>+IFERROR(IF(COUNT(K16,S16),ROUND(SUM(S16,K16)/SUM('Shareholding Pattern'!$L$57,'Shareholding Pattern'!$T$57)*100,2),""),"")</f>
        <v>1.1399999999999999</v>
      </c>
      <c r="U16" s="47"/>
      <c r="V16" s="17" t="str">
        <f>+IFERROR(IF(COUNT(U16),ROUND(SUM(U16)/SUM(K16)*100,2),""),0)</f>
        <v/>
      </c>
      <c r="W16" s="47">
        <v>124000</v>
      </c>
      <c r="X16" s="284"/>
      <c r="Y16" s="11"/>
      <c r="Z16" s="11"/>
      <c r="AA16" s="11"/>
      <c r="AB16" s="11"/>
      <c r="AC16" s="11">
        <f>IF(SUM(H16:W16)&gt;0,1,0)</f>
        <v>1</v>
      </c>
    </row>
    <row r="17" spans="5:29" ht="24.95" customHeight="1">
      <c r="E17" s="195">
        <v>3</v>
      </c>
      <c r="F17" s="560" t="s">
        <v>724</v>
      </c>
      <c r="G17" s="559" t="s">
        <v>725</v>
      </c>
      <c r="H17" s="47">
        <v>150000</v>
      </c>
      <c r="I17" s="47"/>
      <c r="J17" s="47"/>
      <c r="K17" s="557">
        <f>+IFERROR(IF(COUNT(H17:J17),ROUND(SUM(H17:J17),0),""),"")</f>
        <v>150000</v>
      </c>
      <c r="L17" s="51">
        <f>+IFERROR(IF(COUNT(K17),ROUND(K17/'Shareholding Pattern'!$L$57*100,2),""),"")</f>
        <v>1.38</v>
      </c>
      <c r="M17" s="207">
        <f>IF(H17="","",H17)</f>
        <v>150000</v>
      </c>
      <c r="N17" s="207"/>
      <c r="O17" s="285">
        <f>+IFERROR(IF(COUNT(M17:N17),ROUND(SUM(M17,N17),2),""),"")</f>
        <v>150000</v>
      </c>
      <c r="P17" s="51">
        <f>+IFERROR(IF(COUNT(O17),ROUND(O17/('Shareholding Pattern'!$P$58)*100,2),""),"")</f>
        <v>1.38</v>
      </c>
      <c r="Q17" s="47"/>
      <c r="R17" s="47"/>
      <c r="S17" s="557" t="str">
        <f>+IFERROR(IF(COUNT(Q17:R17),ROUND(SUM(Q17:R17),0),""),"")</f>
        <v/>
      </c>
      <c r="T17" s="17">
        <f>+IFERROR(IF(COUNT(K17,S17),ROUND(SUM(S17,K17)/SUM('Shareholding Pattern'!$L$57,'Shareholding Pattern'!$T$57)*100,2),""),"")</f>
        <v>1.38</v>
      </c>
      <c r="U17" s="47"/>
      <c r="V17" s="17" t="str">
        <f>+IFERROR(IF(COUNT(U17),ROUND(SUM(U17)/SUM(K17)*100,2),""),0)</f>
        <v/>
      </c>
      <c r="W17" s="47">
        <v>150000</v>
      </c>
      <c r="X17" s="284"/>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8"/>
    </row>
    <row r="19" spans="5:29" ht="20.100000000000001" customHeight="1">
      <c r="E19" s="37"/>
      <c r="F19" s="83" t="s">
        <v>450</v>
      </c>
      <c r="G19" s="70" t="s">
        <v>19</v>
      </c>
      <c r="H19" s="53">
        <f>+IFERROR(IF(COUNT(H13:H18),ROUND(SUM(H13:H18),0),""),"")</f>
        <v>388953</v>
      </c>
      <c r="I19" s="53" t="str">
        <f>+IFERROR(IF(COUNT(I13:I18),ROUND(SUM(I13:I18),0),""),"")</f>
        <v/>
      </c>
      <c r="J19" s="53" t="str">
        <f>+IFERROR(IF(COUNT(J13:J18),ROUND(SUM(J13:J18),0),""),"")</f>
        <v/>
      </c>
      <c r="K19" s="53">
        <f>+IFERROR(IF(COUNT(K13:K18),ROUND(SUM(K13:K18),0),""),"")</f>
        <v>388953</v>
      </c>
      <c r="L19" s="17">
        <f>+IFERROR(IF(COUNT(K19),ROUND(K19/'Shareholding Pattern'!$L$57*100,2),""),"")</f>
        <v>3.58</v>
      </c>
      <c r="M19" s="35">
        <f>+IFERROR(IF(COUNT(M13:M18),ROUND(SUM(M13:M18),0),""),"")</f>
        <v>388953</v>
      </c>
      <c r="N19" s="35" t="str">
        <f>+IFERROR(IF(COUNT(N13:N18),ROUND(SUM(N13:N18),0),""),"")</f>
        <v/>
      </c>
      <c r="O19" s="35">
        <f>+IFERROR(IF(COUNT(O13:O18),ROUND(SUM(O13:O18),0),""),"")</f>
        <v>388953</v>
      </c>
      <c r="P19" s="17">
        <f>+IFERROR(IF(COUNT(O19),ROUND(O19/('Shareholding Pattern'!$P$58)*100,2),""),"")</f>
        <v>3.58</v>
      </c>
      <c r="Q19" s="53" t="str">
        <f>+IFERROR(IF(COUNT(Q13:Q18),ROUND(SUM(Q13:Q18),0),""),"")</f>
        <v/>
      </c>
      <c r="R19" s="53" t="str">
        <f>+IFERROR(IF(COUNT(R13:R18),ROUND(SUM(R13:R18),0),""),"")</f>
        <v/>
      </c>
      <c r="S19" s="53" t="str">
        <f>+IFERROR(IF(COUNT(S13:S18),ROUND(SUM(S13:S18),0),""),"")</f>
        <v/>
      </c>
      <c r="T19" s="17">
        <f>+IFERROR(IF(COUNT(K19,S19),ROUND(SUM(S19,K19)/SUM('Shareholding Pattern'!$L$57,'Shareholding Pattern'!$T$57)*100,2),""),"")</f>
        <v>3.58</v>
      </c>
      <c r="U19" s="53" t="str">
        <f>+IFERROR(IF(COUNT(U13:U18),ROUND(SUM(U13:U18),0),""),"")</f>
        <v/>
      </c>
      <c r="V19" s="17" t="str">
        <f>+IFERROR(IF(COUNT(U19),ROUND(SUM(U19)/SUM(K19)*100,2),""),0)</f>
        <v/>
      </c>
      <c r="W19" s="53">
        <f>+IFERROR(IF(COUNT(W13:W18),ROUND(SUM(W13:W18),0),""),"")</f>
        <v>388953</v>
      </c>
    </row>
  </sheetData>
  <sheetProtection algorithmName="SHA-512" hashValue="mpTAHj96vwewFeQYwsYWNJa4+77F1LmYRTTDCge63Vtxoa4u63Yv/NOeV4kx4jnqi9yjF5uDssxqDDb9d3WWsA==" saltValue="c9LIv8+THtc4GICChqhI4Q==" spinCount="100000"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M15:N17 Q15:R17">
      <formula1>0</formula1>
    </dataValidation>
  </dataValidations>
  <hyperlinks>
    <hyperlink ref="G19" location="'Shareholding Pattern'!F43" display="Total"/>
    <hyperlink ref="F19"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6" r:id="rId3" name="Button 2">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7" r:id="rId4" name="Button 3">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8" r:id="rId5" name="Button 4">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5:30"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row>
    <row r="11" spans="5:30"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SUM(AC19:AC65539)</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560" t="s">
        <v>726</v>
      </c>
      <c r="G15" s="559" t="s">
        <v>727</v>
      </c>
      <c r="H15" s="47">
        <v>470875</v>
      </c>
      <c r="I15" s="47"/>
      <c r="J15" s="47"/>
      <c r="K15" s="557">
        <f>+IFERROR(IF(COUNT(H15:J15),ROUND(SUM(H15:J15),0),""),"")</f>
        <v>470875</v>
      </c>
      <c r="L15" s="51">
        <f>+IFERROR(IF(COUNT(K15),ROUND(K15/'Shareholding Pattern'!$L$57*100,2),""),"")</f>
        <v>4.33</v>
      </c>
      <c r="M15" s="207">
        <f>IF(H15="","",H15)</f>
        <v>470875</v>
      </c>
      <c r="N15" s="207"/>
      <c r="O15" s="285">
        <f>+IFERROR(IF(COUNT(M15:N15),ROUND(SUM(M15,N15),2),""),"")</f>
        <v>470875</v>
      </c>
      <c r="P15" s="51">
        <f>+IFERROR(IF(COUNT(O15),ROUND(O15/('Shareholding Pattern'!$P$58)*100,2),""),"")</f>
        <v>4.33</v>
      </c>
      <c r="Q15" s="47"/>
      <c r="R15" s="47"/>
      <c r="S15" s="557" t="str">
        <f>+IFERROR(IF(COUNT(Q15:R15),ROUND(SUM(Q15:R15),0),""),"")</f>
        <v/>
      </c>
      <c r="T15" s="17">
        <f>+IFERROR(IF(COUNT(K15,S15),ROUND(SUM(S15,K15)/SUM('Shareholding Pattern'!$L$57,'Shareholding Pattern'!$T$57)*100,2),""),"")</f>
        <v>4.33</v>
      </c>
      <c r="U15" s="47"/>
      <c r="V15" s="17" t="str">
        <f>+IFERROR(IF(COUNT(U15),ROUND(SUM(U15)/SUM(K15)*100,2),""),0)</f>
        <v/>
      </c>
      <c r="W15" s="47">
        <v>470875</v>
      </c>
      <c r="X15" s="284"/>
      <c r="Y15" s="11"/>
      <c r="Z15" s="11"/>
      <c r="AA15" s="11"/>
      <c r="AB15" s="11"/>
      <c r="AC15" s="11">
        <f>IF(SUM(H15:W15)&gt;0,1,0)</f>
        <v>1</v>
      </c>
    </row>
    <row r="16" spans="5:30" ht="24.95" customHeight="1">
      <c r="E16" s="195">
        <v>2</v>
      </c>
      <c r="F16" s="560" t="s">
        <v>728</v>
      </c>
      <c r="G16" s="559" t="s">
        <v>729</v>
      </c>
      <c r="H16" s="47">
        <v>333752</v>
      </c>
      <c r="I16" s="47"/>
      <c r="J16" s="47"/>
      <c r="K16" s="557">
        <f>+IFERROR(IF(COUNT(H16:J16),ROUND(SUM(H16:J16),0),""),"")</f>
        <v>333752</v>
      </c>
      <c r="L16" s="51">
        <f>+IFERROR(IF(COUNT(K16),ROUND(K16/'Shareholding Pattern'!$L$57*100,2),""),"")</f>
        <v>3.07</v>
      </c>
      <c r="M16" s="207">
        <f>IF(H16="","",H16)</f>
        <v>333752</v>
      </c>
      <c r="N16" s="207"/>
      <c r="O16" s="285">
        <f>+IFERROR(IF(COUNT(M16:N16),ROUND(SUM(M16,N16),2),""),"")</f>
        <v>333752</v>
      </c>
      <c r="P16" s="51">
        <f>+IFERROR(IF(COUNT(O16),ROUND(O16/('Shareholding Pattern'!$P$58)*100,2),""),"")</f>
        <v>3.07</v>
      </c>
      <c r="Q16" s="47"/>
      <c r="R16" s="47"/>
      <c r="S16" s="557" t="str">
        <f>+IFERROR(IF(COUNT(Q16:R16),ROUND(SUM(Q16:R16),0),""),"")</f>
        <v/>
      </c>
      <c r="T16" s="17">
        <f>+IFERROR(IF(COUNT(K16,S16),ROUND(SUM(S16,K16)/SUM('Shareholding Pattern'!$L$57,'Shareholding Pattern'!$T$57)*100,2),""),"")</f>
        <v>3.07</v>
      </c>
      <c r="U16" s="47"/>
      <c r="V16" s="17" t="str">
        <f>+IFERROR(IF(COUNT(U16),ROUND(SUM(U16)/SUM(K16)*100,2),""),0)</f>
        <v/>
      </c>
      <c r="W16" s="47">
        <v>333752</v>
      </c>
      <c r="X16" s="284"/>
      <c r="Y16" s="11"/>
      <c r="Z16" s="11"/>
      <c r="AA16" s="11"/>
      <c r="AB16" s="11"/>
      <c r="AC16" s="11">
        <f>IF(SUM(H16:W16)&gt;0,1,0)</f>
        <v>1</v>
      </c>
    </row>
    <row r="17" spans="5:29" ht="24.95" customHeight="1">
      <c r="E17" s="195">
        <v>3</v>
      </c>
      <c r="F17" s="560" t="s">
        <v>730</v>
      </c>
      <c r="G17" s="559" t="s">
        <v>731</v>
      </c>
      <c r="H17" s="47">
        <v>326085</v>
      </c>
      <c r="I17" s="47"/>
      <c r="J17" s="47"/>
      <c r="K17" s="557">
        <f>+IFERROR(IF(COUNT(H17:J17),ROUND(SUM(H17:J17),0),""),"")</f>
        <v>326085</v>
      </c>
      <c r="L17" s="51">
        <f>+IFERROR(IF(COUNT(K17),ROUND(K17/'Shareholding Pattern'!$L$57*100,2),""),"")</f>
        <v>3</v>
      </c>
      <c r="M17" s="207">
        <f>IF(H17="","",H17)</f>
        <v>326085</v>
      </c>
      <c r="N17" s="207"/>
      <c r="O17" s="285">
        <f>+IFERROR(IF(COUNT(M17:N17),ROUND(SUM(M17,N17),2),""),"")</f>
        <v>326085</v>
      </c>
      <c r="P17" s="51">
        <f>+IFERROR(IF(COUNT(O17),ROUND(O17/('Shareholding Pattern'!$P$58)*100,2),""),"")</f>
        <v>3</v>
      </c>
      <c r="Q17" s="47"/>
      <c r="R17" s="47"/>
      <c r="S17" s="557" t="str">
        <f>+IFERROR(IF(COUNT(Q17:R17),ROUND(SUM(Q17:R17),0),""),"")</f>
        <v/>
      </c>
      <c r="T17" s="17">
        <f>+IFERROR(IF(COUNT(K17,S17),ROUND(SUM(S17,K17)/SUM('Shareholding Pattern'!$L$57,'Shareholding Pattern'!$T$57)*100,2),""),"")</f>
        <v>3</v>
      </c>
      <c r="U17" s="47"/>
      <c r="V17" s="17" t="str">
        <f>+IFERROR(IF(COUNT(U17),ROUND(SUM(U17)/SUM(K17)*100,2),""),0)</f>
        <v/>
      </c>
      <c r="W17" s="47">
        <v>326085</v>
      </c>
      <c r="X17" s="284"/>
      <c r="Y17" s="11"/>
      <c r="Z17" s="11"/>
      <c r="AA17" s="11"/>
      <c r="AB17" s="11"/>
      <c r="AC17" s="11">
        <f>IF(SUM(H17:W17)&gt;0,1,0)</f>
        <v>1</v>
      </c>
    </row>
    <row r="18" spans="5:29" ht="24.95" customHeight="1">
      <c r="E18" s="195">
        <v>4</v>
      </c>
      <c r="F18" s="560" t="s">
        <v>732</v>
      </c>
      <c r="G18" s="559" t="s">
        <v>733</v>
      </c>
      <c r="H18" s="47">
        <v>243348</v>
      </c>
      <c r="I18" s="47"/>
      <c r="J18" s="47"/>
      <c r="K18" s="557">
        <f>+IFERROR(IF(COUNT(H18:J18),ROUND(SUM(H18:J18),0),""),"")</f>
        <v>243348</v>
      </c>
      <c r="L18" s="51">
        <f>+IFERROR(IF(COUNT(K18),ROUND(K18/'Shareholding Pattern'!$L$57*100,2),""),"")</f>
        <v>2.2400000000000002</v>
      </c>
      <c r="M18" s="207">
        <f>IF(H18="","",H18)</f>
        <v>243348</v>
      </c>
      <c r="N18" s="207"/>
      <c r="O18" s="285">
        <f>+IFERROR(IF(COUNT(M18:N18),ROUND(SUM(M18,N18),2),""),"")</f>
        <v>243348</v>
      </c>
      <c r="P18" s="51">
        <f>+IFERROR(IF(COUNT(O18),ROUND(O18/('Shareholding Pattern'!$P$58)*100,2),""),"")</f>
        <v>2.2400000000000002</v>
      </c>
      <c r="Q18" s="47"/>
      <c r="R18" s="47"/>
      <c r="S18" s="557" t="str">
        <f>+IFERROR(IF(COUNT(Q18:R18),ROUND(SUM(Q18:R18),0),""),"")</f>
        <v/>
      </c>
      <c r="T18" s="17">
        <f>+IFERROR(IF(COUNT(K18,S18),ROUND(SUM(S18,K18)/SUM('Shareholding Pattern'!$L$57,'Shareholding Pattern'!$T$57)*100,2),""),"")</f>
        <v>2.2400000000000002</v>
      </c>
      <c r="U18" s="47"/>
      <c r="V18" s="17" t="str">
        <f>+IFERROR(IF(COUNT(U18),ROUND(SUM(U18)/SUM(K18)*100,2),""),0)</f>
        <v/>
      </c>
      <c r="W18" s="47">
        <v>243348</v>
      </c>
      <c r="X18" s="284"/>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8"/>
    </row>
    <row r="20" spans="5:29" ht="20.100000000000001" customHeight="1">
      <c r="E20" s="37"/>
      <c r="F20" s="83" t="s">
        <v>450</v>
      </c>
      <c r="G20" s="70" t="s">
        <v>19</v>
      </c>
      <c r="H20" s="53">
        <f>+IFERROR(IF(COUNT(H14:H19),ROUND(SUM(H14:H19),0),""),"")</f>
        <v>1374060</v>
      </c>
      <c r="I20" s="53" t="str">
        <f>+IFERROR(IF(COUNT(I14:I19),ROUND(SUM(I14:I19),0),""),"")</f>
        <v/>
      </c>
      <c r="J20" s="53" t="str">
        <f>+IFERROR(IF(COUNT(J14:J19),ROUND(SUM(J14:J19),0),""),"")</f>
        <v/>
      </c>
      <c r="K20" s="53">
        <f>+IFERROR(IF(COUNT(K14:K19),ROUND(SUM(K14:K19),0),""),"")</f>
        <v>1374060</v>
      </c>
      <c r="L20" s="17">
        <f>+IFERROR(IF(COUNT(K20),ROUND(K20/'Shareholding Pattern'!$L$57*100,2),""),"")</f>
        <v>12.63</v>
      </c>
      <c r="M20" s="35">
        <f>+IFERROR(IF(COUNT(M14:M19),ROUND(SUM(M14:M19),0),""),"")</f>
        <v>1374060</v>
      </c>
      <c r="N20" s="35" t="str">
        <f>+IFERROR(IF(COUNT(N14:N19),ROUND(SUM(N14:N19),0),""),"")</f>
        <v/>
      </c>
      <c r="O20" s="35">
        <f>+IFERROR(IF(COUNT(O14:O19),ROUND(SUM(O14:O19),0),""),"")</f>
        <v>1374060</v>
      </c>
      <c r="P20" s="17">
        <f>+IFERROR(IF(COUNT(O20),ROUND(O20/('Shareholding Pattern'!$P$58)*100,2),""),"")</f>
        <v>12.63</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12.63</v>
      </c>
      <c r="U20" s="53" t="str">
        <f>+IFERROR(IF(COUNT(U14:U19),ROUND(SUM(U14:U19),0),""),"")</f>
        <v/>
      </c>
      <c r="V20" s="17" t="str">
        <f>+IFERROR(IF(COUNT(U20),ROUND(SUM(U20)/SUM(K20)*100,2),""),0)</f>
        <v/>
      </c>
      <c r="W20" s="53">
        <f>+IFERROR(IF(COUNT(W14:W19),ROUND(SUM(W14:W19),0),""),"")</f>
        <v>1374060</v>
      </c>
    </row>
  </sheetData>
  <sheetProtection algorithmName="SHA-512" hashValue="J8/MlTfJ3OIdIDP/2hhUNsalA+SQsFdc96egE3DCJUtLhDITvSSDmR71qldiU+WG9gpd6MsdyMNw7sqC7pCPCw==" saltValue="d+0/Pi6jpge6IAOhjeeEEw=="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5:30"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row>
    <row r="11" spans="5:30"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OieRSo+0vHWnCyF2vCBj0u1HK4lzQXr/xKMNJk2vB8mD5Af/WeYhT6hpe9DMfJfMz3RHf2zr1raTXK00BXXfuQ==" saltValue="7ZKZoq18EjSc7ATeg5Dg2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5:30"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row>
    <row r="11" spans="5:30"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QaqWUYdK91f5sDV5+k5Nakp8M368Yp7npW4rxvOCA4NJsIDFY8b008prpXfIdJmfcbGa8xjBTzJcCvDcElKWw==" saltValue="pL8DPswKmVa8AS0ftgG7UA=="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21" t="s">
        <v>137</v>
      </c>
      <c r="F9" s="480" t="s">
        <v>136</v>
      </c>
      <c r="G9" s="480" t="s">
        <v>1</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5:30" ht="31.5" customHeight="1">
      <c r="E10" s="522"/>
      <c r="F10" s="480"/>
      <c r="G10" s="480"/>
      <c r="H10" s="480"/>
      <c r="I10" s="480"/>
      <c r="J10" s="480"/>
      <c r="K10" s="480"/>
      <c r="L10" s="480"/>
      <c r="M10" s="480" t="s">
        <v>15</v>
      </c>
      <c r="N10" s="480"/>
      <c r="O10" s="480"/>
      <c r="P10" s="480" t="s">
        <v>16</v>
      </c>
      <c r="Q10" s="480"/>
      <c r="R10" s="522"/>
      <c r="S10" s="522"/>
      <c r="T10" s="480"/>
      <c r="U10" s="480"/>
      <c r="V10" s="480"/>
      <c r="W10" s="480"/>
      <c r="X10" s="480"/>
    </row>
    <row r="11" spans="5:30" ht="78.75" customHeight="1">
      <c r="E11" s="523"/>
      <c r="F11" s="480"/>
      <c r="G11" s="480"/>
      <c r="H11" s="480"/>
      <c r="I11" s="480"/>
      <c r="J11" s="480"/>
      <c r="K11" s="480"/>
      <c r="L11" s="480"/>
      <c r="M11" s="40" t="s">
        <v>17</v>
      </c>
      <c r="N11" s="40" t="s">
        <v>18</v>
      </c>
      <c r="O11" s="40" t="s">
        <v>19</v>
      </c>
      <c r="P11" s="480"/>
      <c r="Q11" s="480"/>
      <c r="R11" s="523"/>
      <c r="S11" s="523"/>
      <c r="T11" s="480"/>
      <c r="U11" s="40" t="s">
        <v>20</v>
      </c>
      <c r="V11" s="40" t="s">
        <v>21</v>
      </c>
      <c r="W11" s="480"/>
      <c r="X11" s="480"/>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eZDCTdsE2xZAhedWkOPoiN1DNLsMV1M7YnhsouumaLgjbM0AqQQHHGckSORLYgGQZkC51fdXtPyqrhQnbim8Ow==" saltValue="q+FY3IpKX5y9c69Vc4lx3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73" zoomScaleNormal="73" workbookViewId="0">
      <pane xSplit="3" ySplit="14" topLeftCell="G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79</v>
      </c>
      <c r="J3">
        <f ca="1">+IFERROR(IF(COUNT(J13:J20),ROUND(SUMIF($F$13:J20,"Category",J13:J20),0),""),"")</f>
        <v>1233147</v>
      </c>
      <c r="K3" t="str">
        <f>+IFERROR(IF(COUNT(K13:K20),ROUND(SUMIF($F$13:K20,"Category",K13:K20),0),""),"")</f>
        <v/>
      </c>
      <c r="L3" t="str">
        <f>+IFERROR(IF(COUNT(L13:L20),ROUND(SUMIF($F$13:L20,"Category",L13:L20),0),""),"")</f>
        <v/>
      </c>
      <c r="M3">
        <f ca="1">+IFERROR(IF(COUNT(M13:M20),ROUND(SUMIF($F$13:M20,"Category",M13:M20),0),""),"")</f>
        <v>1233147</v>
      </c>
      <c r="N3">
        <f ca="1">+IFERROR(IF(COUNT(N13:N20),ROUND(SUMIF($F$13:N20,"Category",N13:N20),2),""),"")</f>
        <v>11.33</v>
      </c>
      <c r="O3">
        <f ca="1">+IFERROR(IF(COUNT(O13:O20),ROUND(SUMIF($F$13:O20,"Category",O13:O20),0),""),"")</f>
        <v>1233147</v>
      </c>
      <c r="P3" t="str">
        <f>+IFERROR(IF(COUNT(P13:P20),ROUND(SUMIF($F$13:P20,"Category",P13:P20),0),""),"")</f>
        <v/>
      </c>
      <c r="Q3">
        <f ca="1">+IFERROR(IF(COUNT(Q13:Q20),ROUND(SUMIF($F$13:Q20,"Category",Q13:Q20),0),""),"")</f>
        <v>1233147</v>
      </c>
      <c r="R3">
        <f ca="1">+IFERROR(IF(COUNT(R13:R20),ROUND(SUMIF($F$13:R20,"Category",R13:R20),2),""),"")</f>
        <v>11.33</v>
      </c>
      <c r="S3" t="str">
        <f>+IFERROR(IF(COUNT(S13:S20),ROUND(SUMIF($F$13:S20,"Category",S13:S20),0),""),"")</f>
        <v/>
      </c>
      <c r="T3" t="str">
        <f>+IFERROR(IF(COUNT(T13:T20),ROUND(SUMIF($F$13:T20,"Category",T13:T20),0),""),"")</f>
        <v/>
      </c>
      <c r="U3" t="str">
        <f>+IFERROR(IF(COUNT(U13:U20),ROUND(SUMIF($F$13:U20,"Category",U13:U20),0),""),"")</f>
        <v/>
      </c>
      <c r="V3">
        <f ca="1">+IFERROR(IF(COUNT(V13:V20),ROUND(SUMIF($F$13:V20,"Category",V13:V20),2),""),"")</f>
        <v>11.33</v>
      </c>
      <c r="W3" t="str">
        <f>+IFERROR(IF(COUNT(W13:W20),ROUND(SUMIF($F$13:W20,"Category",W13:W20),0),""),"")</f>
        <v/>
      </c>
      <c r="X3" t="str">
        <f>+IFERROR(IF(COUNT(X13:X20),ROUND(SUMIF($F$13:X20,"Category",X13:X20),2),""),"")</f>
        <v/>
      </c>
      <c r="Y3">
        <f ca="1">+IFERROR(IF(COUNT(Y13:Y20),ROUND(SUMIF($F$13:Y20,"Category",Y13:Y20),0),""),"")</f>
        <v>259182</v>
      </c>
    </row>
    <row r="4" spans="4:54" hidden="1"/>
    <row r="5" spans="4:54" hidden="1"/>
    <row r="6" spans="4:54" hidden="1"/>
    <row r="9" spans="4:54" ht="29.25" customHeight="1">
      <c r="D9" s="521" t="s">
        <v>137</v>
      </c>
      <c r="E9" s="521" t="s">
        <v>34</v>
      </c>
      <c r="F9" s="521" t="s">
        <v>434</v>
      </c>
      <c r="G9" s="465" t="s">
        <v>136</v>
      </c>
      <c r="H9" s="480" t="s">
        <v>1</v>
      </c>
      <c r="I9" s="465" t="s">
        <v>426</v>
      </c>
      <c r="J9" s="480" t="s">
        <v>3</v>
      </c>
      <c r="K9" s="480" t="s">
        <v>4</v>
      </c>
      <c r="L9" s="480" t="s">
        <v>5</v>
      </c>
      <c r="M9" s="480" t="s">
        <v>6</v>
      </c>
      <c r="N9" s="480" t="s">
        <v>7</v>
      </c>
      <c r="O9" s="480" t="s">
        <v>8</v>
      </c>
      <c r="P9" s="480"/>
      <c r="Q9" s="480"/>
      <c r="R9" s="480"/>
      <c r="S9" s="480" t="s">
        <v>9</v>
      </c>
      <c r="T9" s="521" t="s">
        <v>505</v>
      </c>
      <c r="U9" s="521" t="s">
        <v>134</v>
      </c>
      <c r="V9" s="480" t="s">
        <v>107</v>
      </c>
      <c r="W9" s="480" t="s">
        <v>12</v>
      </c>
      <c r="X9" s="480"/>
      <c r="Y9" s="480" t="s">
        <v>14</v>
      </c>
      <c r="Z9" s="458" t="s">
        <v>499</v>
      </c>
      <c r="AV9" t="s">
        <v>34</v>
      </c>
    </row>
    <row r="10" spans="4:54" ht="31.5" customHeight="1">
      <c r="D10" s="522"/>
      <c r="E10" s="522"/>
      <c r="F10" s="522"/>
      <c r="G10" s="466"/>
      <c r="H10" s="480"/>
      <c r="I10" s="522"/>
      <c r="J10" s="480"/>
      <c r="K10" s="480"/>
      <c r="L10" s="480"/>
      <c r="M10" s="480"/>
      <c r="N10" s="480"/>
      <c r="O10" s="480" t="s">
        <v>15</v>
      </c>
      <c r="P10" s="480"/>
      <c r="Q10" s="480"/>
      <c r="R10" s="480" t="s">
        <v>16</v>
      </c>
      <c r="S10" s="480"/>
      <c r="T10" s="522"/>
      <c r="U10" s="522"/>
      <c r="V10" s="480"/>
      <c r="W10" s="480"/>
      <c r="X10" s="480"/>
      <c r="Y10" s="480"/>
      <c r="Z10" s="480"/>
      <c r="AV10" t="s">
        <v>437</v>
      </c>
    </row>
    <row r="11" spans="4:54" ht="75">
      <c r="D11" s="523"/>
      <c r="E11" s="523"/>
      <c r="F11" s="523"/>
      <c r="G11" s="467"/>
      <c r="H11" s="480"/>
      <c r="I11" s="523"/>
      <c r="J11" s="480"/>
      <c r="K11" s="480"/>
      <c r="L11" s="480"/>
      <c r="M11" s="480"/>
      <c r="N11" s="480"/>
      <c r="O11" s="40" t="s">
        <v>17</v>
      </c>
      <c r="P11" s="40" t="s">
        <v>18</v>
      </c>
      <c r="Q11" s="40" t="s">
        <v>19</v>
      </c>
      <c r="R11" s="480"/>
      <c r="S11" s="480"/>
      <c r="T11" s="523"/>
      <c r="U11" s="523"/>
      <c r="V11" s="480"/>
      <c r="W11" s="40" t="s">
        <v>20</v>
      </c>
      <c r="X11" s="40" t="s">
        <v>21</v>
      </c>
      <c r="Y11" s="480"/>
      <c r="Z11" s="480"/>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2" t="s">
        <v>405</v>
      </c>
      <c r="F15" s="562" t="s">
        <v>34</v>
      </c>
      <c r="G15" s="289"/>
      <c r="H15" s="561"/>
      <c r="I15" s="47">
        <v>6</v>
      </c>
      <c r="J15" s="47">
        <v>4321</v>
      </c>
      <c r="K15" s="47"/>
      <c r="L15" s="47"/>
      <c r="M15" s="564">
        <f>+IFERROR(IF(COUNT(J15:L15),ROUND(SUM(J15:L15),0),""),"")</f>
        <v>4321</v>
      </c>
      <c r="N15" s="237">
        <f>+IFERROR(IF(COUNT(M15),ROUND(M15/'Shareholding Pattern'!$L$57*100,2),""),"")</f>
        <v>0.04</v>
      </c>
      <c r="O15" s="47">
        <f>IF(J15="","",J15)</f>
        <v>4321</v>
      </c>
      <c r="P15" s="47"/>
      <c r="Q15" s="564">
        <f>+IFERROR(IF(COUNT(O15:P15),ROUND(SUM(O15,P15),2),""),"")</f>
        <v>4321</v>
      </c>
      <c r="R15" s="237">
        <f>+IFERROR(IF(COUNT(Q15),ROUND(Q15/('Shareholding Pattern'!$P$58)*100,2),""),"")</f>
        <v>0.04</v>
      </c>
      <c r="S15" s="47"/>
      <c r="T15" s="47"/>
      <c r="U15" s="564" t="str">
        <f>+IFERROR(IF(COUNT(S15:T15),ROUND(SUM(S15:T15),0),""),"")</f>
        <v/>
      </c>
      <c r="V15" s="236">
        <f>+IFERROR(IF(COUNT(M15,U15),ROUND(SUM(U15,M15)/SUM('Shareholding Pattern'!$L$57,'Shareholding Pattern'!$T$57)*100,2),""),"")</f>
        <v>0.04</v>
      </c>
      <c r="W15" s="47"/>
      <c r="X15" s="236" t="str">
        <f>+IFERROR(IF(COUNT(W15),ROUND(SUM(W15)/SUM(M15)*100,2),""),0)</f>
        <v/>
      </c>
      <c r="Y15" s="47">
        <v>4321</v>
      </c>
      <c r="Z15" s="284"/>
      <c r="AA15" s="11"/>
      <c r="AB15" s="11"/>
      <c r="AC15" s="11">
        <f>IF(SUM(H15:Y15)&gt;0,1,0)</f>
        <v>1</v>
      </c>
    </row>
    <row r="16" spans="4:54" ht="24.75" customHeight="1">
      <c r="D16" s="89">
        <v>2</v>
      </c>
      <c r="E16" s="562" t="s">
        <v>498</v>
      </c>
      <c r="F16" s="562" t="s">
        <v>34</v>
      </c>
      <c r="G16" s="289"/>
      <c r="H16" s="561"/>
      <c r="I16" s="47">
        <v>30</v>
      </c>
      <c r="J16" s="47">
        <v>103474</v>
      </c>
      <c r="K16" s="47"/>
      <c r="L16" s="47"/>
      <c r="M16" s="564">
        <f>+IFERROR(IF(COUNT(J16:L16),ROUND(SUM(J16:L16),0),""),"")</f>
        <v>103474</v>
      </c>
      <c r="N16" s="237">
        <f>+IFERROR(IF(COUNT(M16),ROUND(M16/'Shareholding Pattern'!$L$57*100,2),""),"")</f>
        <v>0.95</v>
      </c>
      <c r="O16" s="47">
        <f>IF(J16="","",J16)</f>
        <v>103474</v>
      </c>
      <c r="P16" s="47"/>
      <c r="Q16" s="564">
        <f>+IFERROR(IF(COUNT(O16:P16),ROUND(SUM(O16,P16),2),""),"")</f>
        <v>103474</v>
      </c>
      <c r="R16" s="237">
        <f>+IFERROR(IF(COUNT(Q16),ROUND(Q16/('Shareholding Pattern'!$P$58)*100,2),""),"")</f>
        <v>0.95</v>
      </c>
      <c r="S16" s="47"/>
      <c r="T16" s="47"/>
      <c r="U16" s="564" t="str">
        <f>+IFERROR(IF(COUNT(S16:T16),ROUND(SUM(S16:T16),0),""),"")</f>
        <v/>
      </c>
      <c r="V16" s="236">
        <f>+IFERROR(IF(COUNT(M16,U16),ROUND(SUM(U16,M16)/SUM('Shareholding Pattern'!$L$57,'Shareholding Pattern'!$T$57)*100,2),""),"")</f>
        <v>0.95</v>
      </c>
      <c r="W16" s="47"/>
      <c r="X16" s="236" t="str">
        <f>+IFERROR(IF(COUNT(W16),ROUND(SUM(W16)/SUM(M16)*100,2),""),0)</f>
        <v/>
      </c>
      <c r="Y16" s="47">
        <v>103474</v>
      </c>
      <c r="Z16" s="284"/>
      <c r="AA16" s="11"/>
      <c r="AB16" s="11"/>
      <c r="AC16" s="11">
        <f>IF(SUM(H16:Y16)&gt;0,1,0)</f>
        <v>1</v>
      </c>
    </row>
    <row r="17" spans="4:29" ht="24.75" customHeight="1">
      <c r="D17" s="89">
        <v>3</v>
      </c>
      <c r="E17" s="562" t="s">
        <v>522</v>
      </c>
      <c r="F17" s="562" t="s">
        <v>34</v>
      </c>
      <c r="G17" s="289"/>
      <c r="H17" s="561"/>
      <c r="I17" s="47">
        <v>1</v>
      </c>
      <c r="J17" s="47">
        <v>850000</v>
      </c>
      <c r="K17" s="47"/>
      <c r="L17" s="47"/>
      <c r="M17" s="564">
        <f>+IFERROR(IF(COUNT(J17:L17),ROUND(SUM(J17:L17),0),""),"")</f>
        <v>850000</v>
      </c>
      <c r="N17" s="237">
        <f>+IFERROR(IF(COUNT(M17),ROUND(M17/'Shareholding Pattern'!$L$57*100,2),""),"")</f>
        <v>7.81</v>
      </c>
      <c r="O17" s="47">
        <f>IF(J17="","",J17)</f>
        <v>850000</v>
      </c>
      <c r="P17" s="47"/>
      <c r="Q17" s="564">
        <f>+IFERROR(IF(COUNT(O17:P17),ROUND(SUM(O17,P17),2),""),"")</f>
        <v>850000</v>
      </c>
      <c r="R17" s="237">
        <f>+IFERROR(IF(COUNT(Q17),ROUND(Q17/('Shareholding Pattern'!$P$58)*100,2),""),"")</f>
        <v>7.81</v>
      </c>
      <c r="S17" s="47"/>
      <c r="T17" s="47"/>
      <c r="U17" s="564" t="str">
        <f>+IFERROR(IF(COUNT(S17:T17),ROUND(SUM(S17:T17),0),""),"")</f>
        <v/>
      </c>
      <c r="V17" s="236">
        <f>+IFERROR(IF(COUNT(M17,U17),ROUND(SUM(U17,M17)/SUM('Shareholding Pattern'!$L$57,'Shareholding Pattern'!$T$57)*100,2),""),"")</f>
        <v>7.81</v>
      </c>
      <c r="W17" s="47"/>
      <c r="X17" s="236" t="str">
        <f>+IFERROR(IF(COUNT(W17),ROUND(SUM(W17)/SUM(M17)*100,2),""),0)</f>
        <v/>
      </c>
      <c r="Y17" s="47">
        <v>0</v>
      </c>
      <c r="Z17" s="284"/>
      <c r="AA17" s="11"/>
      <c r="AB17" s="11"/>
      <c r="AC17" s="11">
        <f>IF(SUM(H17:Y17)&gt;0,1,0)</f>
        <v>1</v>
      </c>
    </row>
    <row r="18" spans="4:29" ht="24.75" customHeight="1">
      <c r="D18" s="89">
        <v>4</v>
      </c>
      <c r="E18" s="562" t="s">
        <v>522</v>
      </c>
      <c r="F18" s="562" t="s">
        <v>437</v>
      </c>
      <c r="G18" s="562" t="s">
        <v>734</v>
      </c>
      <c r="H18" s="559" t="s">
        <v>735</v>
      </c>
      <c r="I18" s="563">
        <v>1</v>
      </c>
      <c r="J18" s="47">
        <v>850000</v>
      </c>
      <c r="K18" s="47"/>
      <c r="L18" s="47"/>
      <c r="M18" s="564">
        <f>+IFERROR(IF(COUNT(J18:L18),ROUND(SUM(J18:L18),0),""),"")</f>
        <v>850000</v>
      </c>
      <c r="N18" s="237">
        <f>+IFERROR(IF(COUNT(M18),ROUND(M18/'Shareholding Pattern'!$L$57*100,2),""),"")</f>
        <v>7.81</v>
      </c>
      <c r="O18" s="47">
        <f>IF(J18="","",J18)</f>
        <v>850000</v>
      </c>
      <c r="P18" s="47"/>
      <c r="Q18" s="564">
        <f>+IFERROR(IF(COUNT(O18:P18),ROUND(SUM(O18,P18),2),""),"")</f>
        <v>850000</v>
      </c>
      <c r="R18" s="237">
        <f>+IFERROR(IF(COUNT(Q18),ROUND(Q18/('Shareholding Pattern'!$P$58)*100,2),""),"")</f>
        <v>7.81</v>
      </c>
      <c r="S18" s="47"/>
      <c r="T18" s="47"/>
      <c r="U18" s="564" t="str">
        <f>+IFERROR(IF(COUNT(S18:T18),ROUND(SUM(S18:T18),0),""),"")</f>
        <v/>
      </c>
      <c r="V18" s="236">
        <f>+IFERROR(IF(COUNT(M18,U18),ROUND(SUM(U18,M18)/SUM('Shareholding Pattern'!$L$57,'Shareholding Pattern'!$T$57)*100,2),""),"")</f>
        <v>7.81</v>
      </c>
      <c r="W18" s="47"/>
      <c r="X18" s="236" t="str">
        <f>+IFERROR(IF(COUNT(W18),ROUND(SUM(W18)/SUM(M18)*100,2),""),0)</f>
        <v/>
      </c>
      <c r="Y18" s="47">
        <v>0</v>
      </c>
      <c r="Z18" s="284">
        <v>12</v>
      </c>
      <c r="AA18" s="11"/>
      <c r="AB18" s="11"/>
      <c r="AC18" s="11">
        <f>IF(SUM(H18:Y18)&gt;0,1,0)</f>
        <v>1</v>
      </c>
    </row>
    <row r="19" spans="4:29" ht="24.75" customHeight="1">
      <c r="D19" s="89">
        <v>5</v>
      </c>
      <c r="E19" s="562" t="s">
        <v>631</v>
      </c>
      <c r="F19" s="562" t="s">
        <v>34</v>
      </c>
      <c r="G19" s="289"/>
      <c r="H19" s="561"/>
      <c r="I19" s="47">
        <v>42</v>
      </c>
      <c r="J19" s="47">
        <v>275352</v>
      </c>
      <c r="K19" s="47"/>
      <c r="L19" s="47"/>
      <c r="M19" s="564">
        <f>+IFERROR(IF(COUNT(J19:L19),ROUND(SUM(J19:L19),0),""),"")</f>
        <v>275352</v>
      </c>
      <c r="N19" s="237">
        <f>+IFERROR(IF(COUNT(M19),ROUND(M19/'Shareholding Pattern'!$L$57*100,2),""),"")</f>
        <v>2.5299999999999998</v>
      </c>
      <c r="O19" s="47">
        <f>IF(J19="","",J19)</f>
        <v>275352</v>
      </c>
      <c r="P19" s="47"/>
      <c r="Q19" s="564">
        <f>+IFERROR(IF(COUNT(O19:P19),ROUND(SUM(O19,P19),2),""),"")</f>
        <v>275352</v>
      </c>
      <c r="R19" s="237">
        <f>+IFERROR(IF(COUNT(Q19),ROUND(Q19/('Shareholding Pattern'!$P$58)*100,2),""),"")</f>
        <v>2.5299999999999998</v>
      </c>
      <c r="S19" s="47"/>
      <c r="T19" s="47"/>
      <c r="U19" s="564" t="str">
        <f>+IFERROR(IF(COUNT(S19:T19),ROUND(SUM(S19:T19),0),""),"")</f>
        <v/>
      </c>
      <c r="V19" s="236">
        <f>+IFERROR(IF(COUNT(M19,U19),ROUND(SUM(U19,M19)/SUM('Shareholding Pattern'!$L$57,'Shareholding Pattern'!$T$57)*100,2),""),"")</f>
        <v>2.5299999999999998</v>
      </c>
      <c r="W19" s="47"/>
      <c r="X19" s="236" t="str">
        <f>+IFERROR(IF(COUNT(W19),ROUND(SUM(W19)/SUM(M19)*100,2),""),0)</f>
        <v/>
      </c>
      <c r="Y19" s="47">
        <v>151387</v>
      </c>
      <c r="Z19" s="284"/>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79</v>
      </c>
      <c r="J21" s="64">
        <f ca="1">+IFERROR(IF(COUNT(J13:J20),ROUND(SUMIF($F$13:J20,"Category",J13:J20),0),""),"")</f>
        <v>1233147</v>
      </c>
      <c r="K21" s="64" t="str">
        <f>+IFERROR(IF(COUNT(K13:K20),ROUND(SUMIF($F$13:K20,"Category",K13:K20),0),""),"")</f>
        <v/>
      </c>
      <c r="L21" s="64" t="str">
        <f>+IFERROR(IF(COUNT(L13:L20),ROUND(SUMIF($F$13:L20,"Category",L13:L20),0),""),"")</f>
        <v/>
      </c>
      <c r="M21" s="64">
        <f ca="1">+IFERROR(IF(COUNT(M13:M20),ROUND(SUMIF($F$13:M20,"Category",M13:M20),0),""),"")</f>
        <v>1233147</v>
      </c>
      <c r="N21" s="236">
        <f ca="1">+IFERROR(IF(COUNT(N13:N20),ROUND(SUMIF($F$13:N20,"Category",N13:N20),2),""),"")</f>
        <v>11.33</v>
      </c>
      <c r="O21" s="189">
        <f ca="1">+IFERROR(IF(COUNT(O13:O20),ROUND(SUMIF($F$13:O20,"Category",O13:O20),0),""),"")</f>
        <v>1233147</v>
      </c>
      <c r="P21" s="189" t="str">
        <f>+IFERROR(IF(COUNT(P13:P20),ROUND(SUMIF($F$13:P20,"Category",P13:P20),0),""),"")</f>
        <v/>
      </c>
      <c r="Q21" s="189">
        <f ca="1">+IFERROR(IF(COUNT(Q13:Q20),ROUND(SUMIF($F$13:Q20,"Category",Q13:Q20),0),""),"")</f>
        <v>1233147</v>
      </c>
      <c r="R21" s="236">
        <f ca="1">+IFERROR(IF(COUNT(R13:R20),ROUND(SUMIF($F$13:R20,"Category",R13:R20),2),""),"")</f>
        <v>11.33</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11.33</v>
      </c>
      <c r="W21" s="64" t="str">
        <f>+IFERROR(IF(COUNT(W13:W20),ROUND(SUMIF($F$13:W20,"Category",W13:W20),0),""),"")</f>
        <v/>
      </c>
      <c r="X21" s="236" t="str">
        <f>+IFERROR(IF(COUNT(W21),ROUND(SUM(W21)/SUM(M21)*100,2),""),0)</f>
        <v/>
      </c>
      <c r="Y21" s="64">
        <f ca="1">+IFERROR(IF(COUNT(Y13:Y20),ROUND(SUMIF($F$13:Y20,"Category",Y13:Y20),0),""),"")</f>
        <v>259182</v>
      </c>
    </row>
    <row r="24" spans="4:29">
      <c r="G24" s="102"/>
    </row>
  </sheetData>
  <sheetProtection algorithmName="SHA-512" hashValue="MJwjM8GUJa+KRXmfkQHctn+da+O+AwjR/b4fNTbgjE8vjdKlOAERNodhvYLP4IzAHJa14ODqUbWYmL/Q5Xo/cA==" saltValue="JTS/1VoQoBbD8gmCZRXjrw=="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8" t="s">
        <v>140</v>
      </c>
      <c r="D9" s="521" t="s">
        <v>34</v>
      </c>
      <c r="E9" s="480" t="s">
        <v>139</v>
      </c>
      <c r="F9" s="480" t="s">
        <v>136</v>
      </c>
      <c r="G9" s="480" t="s">
        <v>1</v>
      </c>
      <c r="H9" s="458" t="s">
        <v>426</v>
      </c>
      <c r="I9" s="480" t="s">
        <v>3</v>
      </c>
      <c r="J9" s="480" t="s">
        <v>4</v>
      </c>
      <c r="K9" s="480" t="s">
        <v>5</v>
      </c>
      <c r="L9" s="480" t="s">
        <v>6</v>
      </c>
      <c r="M9" s="480" t="s">
        <v>7</v>
      </c>
      <c r="N9" s="480" t="s">
        <v>8</v>
      </c>
      <c r="O9" s="480"/>
      <c r="P9" s="480"/>
      <c r="Q9" s="480"/>
      <c r="R9" s="480" t="s">
        <v>9</v>
      </c>
      <c r="S9" s="521" t="s">
        <v>505</v>
      </c>
      <c r="T9" s="521" t="s">
        <v>134</v>
      </c>
      <c r="U9" s="480" t="s">
        <v>107</v>
      </c>
      <c r="V9" s="480" t="s">
        <v>12</v>
      </c>
      <c r="W9" s="480"/>
      <c r="X9" s="480" t="s">
        <v>14</v>
      </c>
      <c r="Y9" s="458" t="s">
        <v>499</v>
      </c>
    </row>
    <row r="10" spans="3:30" ht="31.5" customHeight="1">
      <c r="C10" s="539"/>
      <c r="D10" s="522"/>
      <c r="E10" s="480"/>
      <c r="F10" s="480"/>
      <c r="G10" s="480"/>
      <c r="H10" s="480"/>
      <c r="I10" s="480"/>
      <c r="J10" s="480"/>
      <c r="K10" s="480"/>
      <c r="L10" s="480"/>
      <c r="M10" s="480"/>
      <c r="N10" s="480" t="s">
        <v>15</v>
      </c>
      <c r="O10" s="480"/>
      <c r="P10" s="480"/>
      <c r="Q10" s="480" t="s">
        <v>16</v>
      </c>
      <c r="R10" s="480"/>
      <c r="S10" s="522"/>
      <c r="T10" s="522"/>
      <c r="U10" s="480"/>
      <c r="V10" s="480"/>
      <c r="W10" s="480"/>
      <c r="X10" s="480"/>
      <c r="Y10" s="480"/>
    </row>
    <row r="11" spans="3:30" ht="78.75" customHeight="1">
      <c r="C11" s="540"/>
      <c r="D11" s="523"/>
      <c r="E11" s="480"/>
      <c r="F11" s="480"/>
      <c r="G11" s="480"/>
      <c r="H11" s="480"/>
      <c r="I11" s="480"/>
      <c r="J11" s="480"/>
      <c r="K11" s="480"/>
      <c r="L11" s="480"/>
      <c r="M11" s="480"/>
      <c r="N11" s="40" t="s">
        <v>17</v>
      </c>
      <c r="O11" s="40" t="s">
        <v>18</v>
      </c>
      <c r="P11" s="40" t="s">
        <v>19</v>
      </c>
      <c r="Q11" s="480"/>
      <c r="R11" s="480"/>
      <c r="S11" s="523"/>
      <c r="T11" s="523"/>
      <c r="U11" s="480"/>
      <c r="V11" s="40" t="s">
        <v>20</v>
      </c>
      <c r="W11" s="40" t="s">
        <v>21</v>
      </c>
      <c r="X11" s="480"/>
      <c r="Y11" s="480"/>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4iX1fdgUcemFRI19nABDIp+GfGygDR5q5mBhnG8j4yKooQU2dK1cvH/CAsgxLuD+Y5qUahFC8qHSot1NLpwjGg==" saltValue="dlgp0GD1wURrw0OOsb1ryg=="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21" t="s">
        <v>137</v>
      </c>
      <c r="E9" s="480" t="s">
        <v>136</v>
      </c>
      <c r="F9" s="480" t="s">
        <v>1</v>
      </c>
      <c r="G9" s="458" t="s">
        <v>426</v>
      </c>
      <c r="H9" s="480" t="s">
        <v>3</v>
      </c>
      <c r="I9" s="480" t="s">
        <v>4</v>
      </c>
      <c r="J9" s="480" t="s">
        <v>5</v>
      </c>
      <c r="K9" s="480" t="s">
        <v>6</v>
      </c>
      <c r="L9" s="480" t="s">
        <v>7</v>
      </c>
      <c r="M9" s="480" t="s">
        <v>8</v>
      </c>
      <c r="N9" s="480"/>
      <c r="O9" s="480"/>
      <c r="P9" s="480"/>
      <c r="Q9" s="480" t="s">
        <v>9</v>
      </c>
      <c r="R9" s="521" t="s">
        <v>505</v>
      </c>
      <c r="S9" s="521" t="s">
        <v>134</v>
      </c>
      <c r="T9" s="480" t="s">
        <v>107</v>
      </c>
      <c r="U9" s="480" t="s">
        <v>12</v>
      </c>
      <c r="V9" s="480"/>
      <c r="W9" s="480" t="s">
        <v>14</v>
      </c>
      <c r="X9" s="458" t="s">
        <v>499</v>
      </c>
    </row>
    <row r="10" spans="4:30" ht="31.5" customHeight="1">
      <c r="D10" s="522"/>
      <c r="E10" s="480"/>
      <c r="F10" s="480"/>
      <c r="G10" s="480"/>
      <c r="H10" s="480"/>
      <c r="I10" s="480"/>
      <c r="J10" s="480"/>
      <c r="K10" s="480"/>
      <c r="L10" s="480"/>
      <c r="M10" s="480" t="s">
        <v>15</v>
      </c>
      <c r="N10" s="480"/>
      <c r="O10" s="480"/>
      <c r="P10" s="480" t="s">
        <v>16</v>
      </c>
      <c r="Q10" s="480"/>
      <c r="R10" s="522"/>
      <c r="S10" s="522"/>
      <c r="T10" s="480"/>
      <c r="U10" s="480"/>
      <c r="V10" s="480"/>
      <c r="W10" s="480"/>
      <c r="X10" s="480"/>
    </row>
    <row r="11" spans="4:30" ht="75">
      <c r="D11" s="523"/>
      <c r="E11" s="480"/>
      <c r="F11" s="480"/>
      <c r="G11" s="480"/>
      <c r="H11" s="480"/>
      <c r="I11" s="480"/>
      <c r="J11" s="480"/>
      <c r="K11" s="480"/>
      <c r="L11" s="480"/>
      <c r="M11" s="58" t="s">
        <v>17</v>
      </c>
      <c r="N11" s="58" t="s">
        <v>18</v>
      </c>
      <c r="O11" s="58" t="s">
        <v>19</v>
      </c>
      <c r="P11" s="480"/>
      <c r="Q11" s="480"/>
      <c r="R11" s="523"/>
      <c r="S11" s="523"/>
      <c r="T11" s="480"/>
      <c r="U11" s="58" t="s">
        <v>20</v>
      </c>
      <c r="V11" s="58" t="s">
        <v>21</v>
      </c>
      <c r="W11" s="480"/>
      <c r="X11" s="480"/>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h6JybulrgrmeM0yXwXklH6qSwxRUFCrUoJh8AIvTaLTd3vI+fnlfyC51vc8ZDtt6qBLAIj3NhG0xGybWc5px9Q==" saltValue="74DRRi68SlMwA6ivktx+Tg=="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21" t="s">
        <v>137</v>
      </c>
      <c r="F10" s="465" t="s">
        <v>144</v>
      </c>
      <c r="G10" s="465" t="s">
        <v>145</v>
      </c>
      <c r="H10" s="465" t="s">
        <v>383</v>
      </c>
      <c r="I10" s="465" t="s">
        <v>384</v>
      </c>
      <c r="J10" s="101"/>
    </row>
    <row r="11" spans="5:10">
      <c r="E11" s="541"/>
      <c r="F11" s="466"/>
      <c r="G11" s="522"/>
      <c r="H11" s="466"/>
      <c r="I11" s="466"/>
      <c r="J11" s="101"/>
    </row>
    <row r="12" spans="5:10">
      <c r="E12" s="542"/>
      <c r="F12" s="467"/>
      <c r="G12" s="523"/>
      <c r="H12" s="467"/>
      <c r="I12" s="467"/>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s7ySfquLL+ItjqW7GPEpnjUo7TcYMFR0j4KJWBcdiRZcTxHnUIUra4GW4W7Q+3AxCQT0PCaGdvgV/PtqDxa3IQ==" saltValue="84o/UxjW8m0ilQChTkYnb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6"/>
    </row>
    <row r="4" spans="2:5">
      <c r="B4" s="376"/>
    </row>
    <row r="5" spans="2:5">
      <c r="B5" s="376" t="s">
        <v>646</v>
      </c>
    </row>
    <row r="6" spans="2:5">
      <c r="B6" s="376" t="s">
        <v>646</v>
      </c>
    </row>
    <row r="7" spans="2:5">
      <c r="B7" s="376" t="s">
        <v>646</v>
      </c>
    </row>
    <row r="8" spans="2:5">
      <c r="B8" s="376" t="s">
        <v>647</v>
      </c>
    </row>
    <row r="9" spans="2:5">
      <c r="B9" s="376" t="s">
        <v>648</v>
      </c>
    </row>
    <row r="10" spans="2:5">
      <c r="B10" s="376" t="s">
        <v>649</v>
      </c>
    </row>
    <row r="11" spans="2:5">
      <c r="B11" s="376" t="s">
        <v>649</v>
      </c>
    </row>
    <row r="12" spans="2:5">
      <c r="B12" s="376" t="s">
        <v>736</v>
      </c>
    </row>
    <row r="13" spans="2:5">
      <c r="B13" s="376" t="s">
        <v>737</v>
      </c>
    </row>
    <row r="14" spans="2:5">
      <c r="B14" s="376"/>
    </row>
    <row r="15" spans="2:5">
      <c r="B15" s="376"/>
    </row>
    <row r="16" spans="2:5">
      <c r="B16" s="376"/>
    </row>
    <row r="17" spans="2:2">
      <c r="B17" s="376"/>
    </row>
    <row r="18" spans="2:2">
      <c r="B18" s="376"/>
    </row>
    <row r="19" spans="2:2">
      <c r="B19" s="376"/>
    </row>
    <row r="20" spans="2:2">
      <c r="B20" s="376"/>
    </row>
    <row r="21" spans="2:2">
      <c r="B21" s="376"/>
    </row>
    <row r="22" spans="2:2">
      <c r="B22" s="376"/>
    </row>
    <row r="23" spans="2:2">
      <c r="B23" s="376"/>
    </row>
    <row r="24" spans="2:2">
      <c r="B24" s="376"/>
    </row>
    <row r="25" spans="2:2">
      <c r="B25" s="376"/>
    </row>
    <row r="26" spans="2:2">
      <c r="B26" s="376"/>
    </row>
    <row r="27" spans="2:2">
      <c r="B27" s="376"/>
    </row>
    <row r="28" spans="2:2">
      <c r="B28" s="376"/>
    </row>
    <row r="29" spans="2:2">
      <c r="B29" s="37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5" t="s">
        <v>428</v>
      </c>
      <c r="E9" s="546"/>
      <c r="F9" s="546"/>
      <c r="G9" s="546"/>
      <c r="H9" s="547"/>
    </row>
    <row r="10" spans="4:9">
      <c r="D10" s="521" t="s">
        <v>137</v>
      </c>
      <c r="E10" s="465" t="s">
        <v>604</v>
      </c>
      <c r="F10" s="465" t="s">
        <v>146</v>
      </c>
      <c r="G10" s="465" t="s">
        <v>147</v>
      </c>
      <c r="H10" s="465" t="s">
        <v>148</v>
      </c>
    </row>
    <row r="11" spans="4:9">
      <c r="D11" s="543"/>
      <c r="E11" s="543"/>
      <c r="F11" s="466"/>
      <c r="G11" s="522"/>
      <c r="H11" s="466"/>
    </row>
    <row r="12" spans="4:9">
      <c r="D12" s="544"/>
      <c r="E12" s="544"/>
      <c r="F12" s="467"/>
      <c r="G12" s="523"/>
      <c r="H12" s="467"/>
    </row>
    <row r="13" spans="4:9" hidden="1">
      <c r="D13" s="343"/>
      <c r="E13" s="75"/>
      <c r="F13" s="75"/>
      <c r="G13" s="99"/>
      <c r="H13" s="100"/>
    </row>
    <row r="14" spans="4:9" ht="24.75" customHeight="1">
      <c r="D14" s="12"/>
      <c r="E14" s="13"/>
      <c r="F14" s="55"/>
      <c r="G14" s="55"/>
      <c r="H14" s="262" t="s">
        <v>449</v>
      </c>
    </row>
  </sheetData>
  <sheetProtection algorithmName="SHA-512" hashValue="xenvgKB0vw7HvGzsNVhE2O5QKj7xf+aur88IHzC921d1YMzxae4NShMF+0S/QOaLUAhMpnEnjzYvAZsbecQlPw==" saltValue="b0huWGEI0vl9KHAFLDDYgQ=="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21" t="s">
        <v>137</v>
      </c>
      <c r="F10" s="465" t="s">
        <v>144</v>
      </c>
      <c r="G10" s="465" t="s">
        <v>145</v>
      </c>
      <c r="H10" s="465" t="s">
        <v>149</v>
      </c>
      <c r="I10" s="548" t="s">
        <v>385</v>
      </c>
    </row>
    <row r="11" spans="5:9">
      <c r="E11" s="543"/>
      <c r="F11" s="466"/>
      <c r="G11" s="522"/>
      <c r="H11" s="466"/>
      <c r="I11" s="549"/>
    </row>
    <row r="12" spans="5:9">
      <c r="E12" s="544"/>
      <c r="F12" s="467"/>
      <c r="G12" s="523"/>
      <c r="H12" s="467"/>
      <c r="I12" s="550"/>
    </row>
    <row r="13" spans="5:9" hidden="1">
      <c r="E13" s="195"/>
      <c r="F13" s="16"/>
      <c r="G13" s="99"/>
      <c r="H13" s="99"/>
      <c r="I13" s="105"/>
    </row>
    <row r="14" spans="5:9" ht="24.75" customHeight="1">
      <c r="E14" s="12"/>
      <c r="F14" s="55"/>
      <c r="G14" s="55"/>
      <c r="H14" s="55"/>
      <c r="I14" s="262" t="s">
        <v>450</v>
      </c>
    </row>
  </sheetData>
  <sheetProtection algorithmName="SHA-512" hashValue="apo336WpVyrJcMk8katPqIDI0tzVPrzMVgAL+UMk1CnxZ/UimeYnMGuqXzdcDoAjYZ62Y2CjZUsrga76mV6ZHQ==" saltValue="OcEEtFrm+giB3lnlxSDJD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2020-05-09T05:52:59Z</dcterms:modified>
</cp:coreProperties>
</file>