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5" codeName="{37E998C4-C9E5-D4B9-71C8-EB1FF731991C}"/>
  <workbookPr codeName="ThisWorkbook"/>
  <bookViews>
    <workbookView xWindow="0" yWindow="120" windowWidth="20640" windowHeight="9195"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2451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<sst xmlns="http://schemas.openxmlformats.org/spreadsheetml/2006/main" count="10037" uniqueCount="1106">
  <si>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</si>
  <si>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</si>
  <si>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</si>
  <si>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</si>
  <si>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</si>
  <si>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</si>
  <si>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</si>
  <si>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</si>
  <si>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</si>
  <si>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</si>
  <si>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</si>
  <si>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</si>
  <si>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</si>
  <si>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</si>
  <si>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</si>
  <si>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</si>
  <si>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</si>
  <si>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</si>
  <si>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</si>
  <si>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</si>
  <si>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</si>
  <si>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</si>
  <si>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</si>
  <si>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</si>
  <si>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</si>
  <si>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</si>
  <si>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</si>
  <si>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</si>
  <si>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</si>
  <si>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</si>
  <si>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</si>
  <si>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</si>
  <si>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</si>
  <si>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</si>
  <si>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</si>
  <si>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</si>
  <si>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</si>
  <si>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</si>
  <si>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</si>
  <si>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</si>
  <si>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</si>
  <si>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</si>
  <si>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</si>
  <si>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</si>
  <si>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</si>
  <si>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</si>
  <si>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</si>
  <si>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</si>
  <si>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</si>
  <si>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</si>
  <si>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</si>
  <si>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</si>
  <si>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</si>
  <si>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</si>
  <si>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</si>
  <si>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</si>
  <si>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</si>
  <si>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</si>
  <si>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</si>
  <si>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</si>
  <si>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</si>
  <si>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</si>
  <si>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</si>
  <si>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</si>
  <si>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</si>
  <si>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</si>
  <si>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</si>
  <si>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</si>
  <si>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</si>
  <si>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</si>
  <si>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</si>
  <si>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</si>
  <si>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</si>
  <si>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</si>
  <si>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</si>
  <si>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</si>
  <si>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</si>
  <si>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</si>
  <si>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</si>
  <si>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</si>
  <si>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</si>
  <si>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</si>
  <si>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</si>
  <si>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</si>
  <si>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</si>
  <si>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</si>
  <si>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</si>
  <si>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</si>
  <si>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</si>
  <si>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</si>
  <si>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</si>
  <si>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</si>
  <si>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</si>
  <si>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</si>
  <si>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</si>
  <si>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</si>
  <si>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</si>
  <si>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</si>
  <si>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</si>
  <si>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</si>
  <si>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</si>
  <si>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</si>
  <si>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</si>
  <si>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</si>
  <si>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</si>
  <si>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</si>
  <si>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</si>
  <si>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</si>
  <si>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</si>
  <si>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</si>
  <si>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</si>
  <si>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</si>
  <si>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</si>
  <si>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</si>
  <si>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</si>
  <si>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</si>
  <si>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</si>
  <si>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</si>
  <si>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</si>
  <si>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</si>
  <si>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</si>
  <si>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</si>
  <si>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</si>
  <si>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</si>
  <si>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</si>
  <si>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</si>
  <si>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</si>
  <si>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</si>
  <si>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</si>
  <si>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</si>
  <si>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</si>
  <si>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</si>
  <si>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</si>
  <si>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</si>
  <si>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</si>
  <si>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</si>
  <si>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</si>
  <si>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</si>
  <si>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</si>
  <si>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</si>
  <si>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</si>
  <si>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</si>
  <si>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</si>
  <si>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</si>
  <si>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</si>
  <si>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</si>
  <si>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</si>
  <si>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</si>
  <si>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</si>
  <si>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</si>
  <si>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</si>
  <si>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</si>
  <si>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</si>
  <si>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</si>
  <si>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</si>
  <si>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</si>
  <si>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</si>
  <si>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</si>
  <si>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</si>
  <si>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</si>
  <si>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</si>
  <si>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</si>
  <si>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</si>
  <si>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</si>
  <si>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</si>
  <si>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</si>
  <si>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</si>
  <si>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</si>
  <si>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</si>
  <si>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</si>
  <si>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</si>
  <si>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</si>
  <si>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</si>
  <si>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</si>
  <si>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</si>
  <si>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</si>
  <si>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</si>
  <si>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</si>
  <si>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</si>
  <si>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</si>
  <si>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</si>
  <si>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</si>
  <si>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</si>
  <si>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</si>
  <si>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</si>
  <si>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</si>
  <si>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</si>
  <si>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</si>
  <si>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</si>
  <si>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</si>
  <si>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</si>
  <si>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</si>
  <si>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</si>
  <si>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</si>
  <si>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</si>
  <si>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</si>
  <si>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</si>
  <si>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</si>
  <si>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</si>
  <si>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</si>
  <si>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</si>
  <si>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</si>
  <si>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</si>
  <si>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</si>
  <si>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</si>
  <si>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</si>
  <si>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</si>
  <si>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</si>
  <si>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</si>
  <si>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</si>
  <si>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</si>
  <si>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</si>
  <si>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</si>
  <si>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</si>
  <si>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</si>
  <si>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</si>
  <si>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</si>
  <si>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</si>
  <si>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</si>
  <si>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</si>
  <si>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</si>
  <si>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</si>
  <si>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</si>
  <si>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</si>
  <si>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</si>
  <si>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</si>
  <si>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</si>
  <si>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</si>
  <si>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</si>
  <si>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</si>
  <si>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</si>
  <si>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</si>
  <si>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</si>
  <si>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</si>
  <si>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</si>
  <si>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</si>
  <si>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</si>
  <si>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</si>
  <si>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</si>
  <si>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</si>
  <si>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</si>
  <si>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</si>
  <si>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</si>
  <si>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</si>
  <si>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</si>
  <si>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</si>
  <si>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</si>
  <si>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</si>
  <si>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</si>
  <si>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</si>
  <si>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</si>
  <si>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</si>
  <si>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</si>
  <si>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</si>
  <si>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</si>
  <si>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</si>
  <si>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</si>
  <si>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</si>
  <si>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</si>
  <si>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</si>
  <si>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</si>
  <si>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</si>
  <si>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</si>
  <si>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</si>
  <si>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</si>
  <si>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</si>
  <si>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</si>
  <si>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</si>
  <si>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</si>
  <si>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</si>
  <si>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</si>
  <si>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</si>
  <si>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</si>
  <si>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</si>
  <si>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</si>
  <si>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</si>
  <si>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</si>
  <si>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</si>
  <si>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</si>
  <si>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</si>
  <si>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</si>
  <si>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</si>
  <si>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</si>
  <si>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</si>
  <si>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</si>
  <si>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</si>
  <si>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</si>
  <si>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</si>
  <si>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</si>
  <si>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</si>
  <si>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</si>
  <si>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</si>
  <si>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</si>
  <si>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</si>
  <si>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</si>
  <si>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</si>
  <si>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</si>
  <si>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</si>
  <si>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</si>
  <si>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</si>
  <si>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</si>
  <si>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</si>
  <si>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</si>
  <si>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</si>
  <si>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</si>
  <si>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</si>
  <si>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</si>
  <si>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</si>
  <si>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</si>
  <si>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</si>
  <si>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</si>
  <si>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</si>
  <si>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</si>
  <si>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</si>
  <si>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</si>
  <si>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</si>
  <si>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</si>
  <si>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</si>
  <si>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</si>
  <si>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</si>
  <si>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</si>
  <si>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</si>
  <si>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</si>
  <si>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</si>
  <si>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</si>
  <si>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</si>
  <si>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</si>
  <si>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</si>
  <si>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</si>
  <si>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</si>
  <si>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</si>
  <si>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</si>
  <si>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</si>
  <si>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</si>
  <si>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</si>
  <si>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</si>
  <si>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</si>
  <si>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</si>
  <si>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</si>
  <si>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</si>
  <si>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</si>
  <si>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</si>
  <si>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</si>
  <si>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</si>
  <si>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</si>
  <si>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</si>
  <si>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</si>
  <si>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</si>
  <si>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</si>
  <si>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</si>
  <si>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</si>
  <si>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</si>
  <si>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</si>
  <si>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</si>
  <si>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</si>
  <si>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</si>
  <si>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</si>
  <si>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</si>
  <si>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</si>
  <si>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</si>
  <si>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</si>
  <si>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</si>
  <si>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</si>
  <si>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</si>
  <si>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</si>
  <si>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</si>
  <si>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</si>
  <si>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</si>
  <si>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</si>
  <si>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</si>
  <si>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</si>
  <si>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</si>
  <si>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</si>
  <si>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</si>
  <si>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</si>
  <si>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</si>
  <si>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</si>
  <si>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</si>
  <si>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</si>
  <si>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</si>
  <si>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</si>
  <si>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</si>
  <si>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</si>
  <si>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</si>
  <si>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</si>
  <si>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</si>
  <si>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</si>
  <si>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</si>
  <si>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</si>
  <si>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</si>
  <si>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</si>
  <si>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</si>
  <si>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</si>
  <si>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</si>
  <si>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</si>
  <si>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</si>
  <si>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</si>
  <si>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</si>
  <si>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</si>
  <si>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</si>
  <si>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</si>
  <si>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</si>
  <si>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</si>
  <si>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</si>
  <si>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</si>
  <si>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</si>
  <si>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</si>
  <si>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</si>
  <si>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</si>
  <si>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</si>
  <si>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</si>
  <si>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</si>
  <si>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</si>
  <si>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</si>
  <si>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</si>
  <si>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</si>
  <si>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</si>
  <si>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</si>
  <si>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</si>
  <si>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</si>
  <si>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</si>
  <si>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</si>
  <si>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</si>
  <si>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</si>
  <si>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</si>
  <si>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</si>
  <si>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</si>
  <si>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</si>
  <si>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</si>
  <si>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</si>
  <si>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</si>
  <si>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</si>
  <si>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</si>
  <si>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</si>
  <si>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</si>
  <si>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</si>
  <si>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</si>
  <si>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</si>
  <si>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</si>
  <si>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</si>
  <si>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</si>
  <si>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</si>
  <si>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</si>
  <si>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</si>
  <si>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</si>
  <si>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</si>
  <si>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</si>
  <si>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</si>
  <si>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</si>
  <si>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</si>
  <si>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</si>
  <si>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</si>
  <si>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</si>
  <si>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</si>
  <si>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</si>
  <si>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</si>
  <si>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</si>
  <si>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</si>
  <si>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</si>
  <si>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</si>
  <si>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</si>
  <si>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</si>
  <si>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</si>
  <si>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</si>
  <si>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</si>
  <si>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</si>
  <si>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</si>
  <si>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</si>
  <si>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</si>
  <si>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</si>
  <si>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</si>
  <si>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</si>
  <si>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</si>
  <si>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</si>
  <si>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</si>
  <si>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</si>
  <si>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</si>
  <si>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</si>
  <si>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</si>
  <si>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</si>
  <si>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</si>
  <si>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</si>
  <si>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</si>
  <si>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</si>
  <si>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</si>
  <si>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</si>
  <si>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</si>
  <si>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</si>
  <si>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</si>
  <si>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</si>
  <si>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</si>
  <si>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</si>
  <si>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</si>
  <si>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</si>
  <si>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</si>
  <si>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</si>
  <si>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</si>
  <si>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</si>
  <si>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</si>
  <si>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</si>
  <si>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</si>
  <si>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</si>
  <si>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</si>
  <si>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</si>
  <si>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</si>
  <si>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</si>
  <si>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</si>
  <si>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</si>
  <si>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</si>
  <si>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</si>
  <si>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</si>
  <si>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</si>
  <si>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</si>
  <si>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</si>
  <si>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</si>
  <si>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</si>
  <si>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</si>
  <si>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</si>
  <si>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</si>
  <si>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</si>
  <si>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</si>
  <si>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</si>
  <si>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</si>
  <si>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</si>
  <si>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</si>
  <si>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</si>
  <si>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</si>
  <si>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</si>
  <si>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</si>
  <si>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</si>
  <si>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</si>
  <si>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</si>
  <si>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</si>
  <si>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</si>
  <si>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</si>
  <si>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</si>
  <si>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</si>
  <si>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</si>
  <si>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</si>
  <si>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</si>
  <si>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</si>
  <si>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</si>
  <si>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</si>
  <si>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</si>
  <si>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</si>
  <si>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</si>
  <si>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</si>
  <si>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</si>
  <si>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</si>
  <si>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</si>
  <si>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</si>
  <si>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</si>
  <si>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</si>
  <si>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</si>
  <si>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</si>
  <si>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</si>
  <si>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</si>
  <si>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</si>
  <si>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</si>
  <si>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</si>
  <si>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</si>
  <si>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</si>
  <si>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</si>
  <si>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</si>
  <si>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</si>
  <si>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</si>
  <si>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</si>
  <si>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</si>
  <si>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</si>
  <si>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</si>
  <si>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</si>
  <si>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</si>
  <si>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</si>
  <si>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</si>
  <si>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</si>
  <si>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</si>
  <si>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</si>
  <si>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</si>
  <si>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</si>
  <si>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</si>
  <si>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</si>
  <si>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</si>
  <si>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</si>
  <si>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</si>
  <si>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</si>
  <si>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</si>
  <si>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</si>
  <si>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</si>
  <si>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</si>
  <si>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</si>
  <si>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</si>
  <si>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</si>
  <si>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</si>
  <si>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</si>
  <si>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</si>
  <si>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</si>
  <si>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</si>
  <si>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</si>
  <si>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</si>
  <si>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</si>
  <si>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</si>
  <si>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</si>
  <si>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</si>
  <si>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</si>
  <si>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</si>
  <si>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</si>
  <si>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</si>
  <si>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</si>
  <si>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</si>
  <si>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</si>
  <si>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</si>
  <si>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</si>
  <si>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</si>
  <si>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</si>
  <si>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</si>
  <si>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</si>
  <si>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</si>
  <si>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</si>
  <si>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</si>
  <si>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</si>
  <si>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</si>
  <si>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</si>
  <si>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</si>
  <si>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</si>
  <si>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</si>
  <si>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</si>
  <si>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</si>
  <si>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</si>
  <si>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</si>
  <si>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</si>
  <si>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</si>
  <si>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</si>
  <si>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</si>
  <si>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</si>
  <si>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</si>
  <si>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</si>
  <si>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</si>
  <si>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</si>
  <si>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</si>
  <si>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</si>
  <si>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</si>
  <si>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</si>
  <si>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</si>
  <si>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</si>
  <si>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</si>
  <si>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</si>
  <si>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</si>
  <si>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</si>
  <si>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</si>
  <si>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</si>
  <si>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</si>
  <si>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</si>
  <si>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</si>
  <si>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</si>
  <si>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</si>
  <si>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</si>
  <si>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</si>
  <si>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</si>
  <si>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</si>
  <si>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</si>
  <si>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</si>
  <si>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</si>
  <si>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</si>
  <si>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</si>
  <si>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</si>
  <si>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</si>
  <si>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</si>
  <si>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</si>
  <si>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</si>
  <si>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</si>
  <si>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</si>
  <si>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</si>
  <si>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</si>
  <si>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</si>
  <si>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</si>
  <si>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</si>
  <si>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</si>
  <si>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</si>
  <si>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</si>
  <si>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</si>
  <si>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</si>
  <si>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</si>
  <si>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</si>
  <si>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</si>
  <si>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</si>
  <si>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</si>
  <si>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</si>
  <si>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</si>
  <si>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</si>
  <si>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</si>
  <si>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</si>
  <si>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</si>
  <si>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</si>
  <si>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</si>
  <si>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</si>
  <si>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</si>
  <si>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</si>
  <si>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</si>
  <si>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</si>
  <si>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</si>
  <si>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</si>
  <si>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</si>
  <si>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</si>
  <si>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</si>
  <si>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</si>
  <si>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</si>
  <si>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</si>
  <si>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</si>
  <si>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</si>
  <si>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</si>
  <si>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</si>
  <si>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</si>
  <si>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</si>
  <si>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</si>
  <si>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</si>
  <si>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</si>
  <si>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</si>
  <si>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</si>
  <si>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</si>
  <si>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</si>
  <si>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</si>
  <si>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</si>
  <si>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</si>
  <si>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</si>
  <si>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</si>
  <si>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</si>
  <si>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</si>
  <si>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</si>
  <si>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</si>
  <si>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</si>
  <si>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</si>
  <si>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</si>
  <si>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</si>
  <si>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</si>
  <si>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</si>
  <si>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</si>
  <si>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</si>
  <si>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</si>
  <si>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</si>
  <si>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</si>
  <si>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</si>
  <si>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</si>
  <si>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</si>
  <si>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</si>
  <si>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</si>
  <si>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</si>
  <si>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</si>
  <si>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</si>
  <si>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</si>
  <si>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</si>
  <si>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</si>
  <si>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</si>
  <si>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</si>
  <si>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</si>
  <si>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</si>
  <si>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</si>
  <si>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</si>
  <si>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</si>
  <si>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</si>
  <si>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</si>
  <si>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</si>
  <si>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</si>
  <si>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</si>
  <si>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</si>
  <si>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</si>
  <si>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</si>
  <si>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</si>
  <si>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</si>
  <si>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</si>
  <si>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</si>
  <si>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</si>
  <si>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</si>
  <si>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</si>
  <si>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</si>
  <si>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</si>
  <si>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</si>
  <si>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</si>
  <si>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</si>
  <si>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</si>
  <si>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</si>
  <si>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</si>
  <si>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</si>
  <si>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</si>
  <si>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</si>
  <si>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</si>
  <si>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</si>
  <si>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</si>
  <si>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</si>
  <si>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</si>
  <si>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</si>
  <si>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</si>
  <si>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</si>
  <si>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</si>
  <si>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</si>
  <si>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</si>
  <si>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</si>
  <si>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</si>
  <si>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</si>
  <si>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</si>
  <si>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</si>
  <si>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</si>
  <si>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</si>
  <si>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</si>
  <si>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</si>
  <si>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</si>
  <si>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</si>
  <si>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</si>
  <si>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</si>
  <si>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</si>
  <si>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</si>
  <si>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</si>
  <si>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</si>
  <si>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</si>
  <si>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</si>
  <si>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</si>
  <si>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</si>
  <si>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</si>
  <si>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</si>
  <si>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</si>
  <si>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</si>
  <si>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</si>
  <si>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</si>
  <si>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</si>
  <si>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</si>
  <si>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</si>
  <si>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</si>
  <si>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</si>
  <si>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</si>
  <si>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</si>
  <si>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</si>
  <si>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</si>
  <si>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</si>
  <si>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</si>
  <si>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</si>
  <si>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</si>
  <si>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</si>
  <si>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</si>
  <si>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</si>
  <si>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</si>
  <si>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</si>
  <si>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</si>
  <si>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</si>
  <si>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</si>
  <si>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</si>
  <si>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</si>
  <si>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</si>
  <si>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</si>
  <si>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</si>
  <si>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</si>
  <si>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</si>
  <si>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</si>
  <si>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</si>
  <si>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</si>
  <si>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</si>
  <si>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</si>
  <si>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</si>
  <si>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</si>
  <si>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</si>
  <si>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</si>
  <si>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</si>
  <si>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</si>
  <si>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</si>
  <si>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</si>
  <si>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</si>
  <si>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</si>
  <si>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</si>
  <si>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</si>
  <si>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</si>
  <si>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</si>
  <si>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</si>
  <si>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</si>
  <si>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</si>
  <si>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</si>
  <si>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</si>
  <si>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</si>
  <si>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</si>
  <si>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</si>
  <si>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</si>
  <si>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</si>
  <si>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</si>
  <si>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</si>
  <si>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</si>
  <si>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</si>
  <si>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</si>
  <si>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</si>
  <si>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</si>
  <si>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</si>
  <si>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</si>
  <si>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</si>
  <si>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</si>
  <si>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</si>
  <si>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</si>
  <si>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</si>
  <si>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</si>
  <si>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</si>
  <si>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</si>
  <si>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</si>
  <si>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</si>
  <si>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</si>
  <si>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</si>
  <si>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</si>
  <si>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</si>
  <si>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</si>
  <si>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</si>
  <si>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</si>
  <si>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</si>
  <si>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</si>
  <si>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</si>
  <si>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</si>
  <si>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</si>
  <si>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</si>
  <si>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</si>
  <si>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</si>
  <si>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</si>
  <si>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</si>
  <si>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</si>
  <si>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</si>
  <si>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</si>
  <si>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</si>
  <si>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</si>
  <si>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</si>
  <si>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</si>
  <si>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</si>
  <si>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</si>
  <si>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</si>
  <si>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</si>
  <si>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</si>
  <si>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</si>
  <si>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</si>
  <si>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</si>
  <si>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</si>
  <si>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</si>
  <si>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</si>
  <si>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</si>
  <si>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</si>
  <si>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</si>
  <si>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</si>
  <si>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</si>
  <si>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</si>
  <si>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</si>
  <si>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</si>
  <si>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</si>
  <si>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</si>
  <si>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</si>
  <si>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</si>
  <si>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</si>
  <si>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</si>
  <si>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</si>
  <si>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</si>
  <si>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</si>
  <si>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</si>
  <si>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</si>
  <si>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</si>
  <si>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</si>
  <si>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</si>
  <si>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</si>
  <si>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</si>
  <si>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</si>
  <si>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</si>
  <si>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</si>
  <si>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</si>
  <si>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</si>
  <si>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</si>
  <si>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</si>
  <si>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</si>
  <si>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</si>
  <si>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</si>
  <si>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</si>
  <si>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</si>
  <si>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</si>
  <si>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</si>
  <si>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</si>
  <si>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</si>
  <si>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</si>
  <si>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</si>
  <si>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</si>
  <si>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</si>
  <si>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</si>
  <si>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</si>
  <si>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</si>
  <si>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</si>
  <si>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</si>
  <si>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</si>
  <si>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</si>
  <si>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</si>
  <si>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</si>
  <si>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</si>
  <si>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</si>
  <si>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</si>
  <si>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</si>
  <si>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</si>
  <si>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</si>
  <si>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</si>
  <si>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</si>
  <si>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</si>
  <si>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</si>
  <si>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</si>
  <si>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</si>
  <si>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</si>
  <si>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</si>
  <si>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</si>
  <si>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</si>
  <si>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</si>
  <si>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</si>
  <si>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</si>
  <si>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</si>
  <si>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</si>
  <si>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</si>
  <si>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</si>
  <si>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</si>
  <si>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</si>
  <si>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</si>
  <si>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</si>
  <si>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</si>
  <si>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</si>
  <si>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</si>
  <si>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</si>
  <si>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</si>
  <si>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</si>
  <si>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</si>
  <si>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</si>
  <si>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</si>
  <si>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</si>
  <si>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</si>
  <si>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</si>
  <si>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</si>
  <si>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</si>
  <si>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</si>
  <si>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</si>
  <si>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</si>
  <si>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</si>
  <si>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</si>
  <si>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</si>
  <si>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</si>
  <si>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</si>
  <si>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</si>
  <si>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</si>
  <si>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</si>
  <si>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</si>
  <si>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</si>
  <si>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</si>
  <si>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</si>
  <si>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</si>
  <si>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</si>
  <si>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</si>
  <si>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</si>
  <si>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</si>
  <si>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</si>
  <si>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</si>
  <si>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</si>
  <si>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</si>
  <si>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</si>
  <si>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</si>
  <si>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</si>
  <si>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</si>
  <si>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</si>
  <si>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</si>
  <si>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</si>
  <si>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</si>
  <si>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</si>
  <si>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</si>
  <si>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</si>
  <si>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</si>
  <si>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DateOfListing</t>
  </si>
  <si>
    <t>No. of Shares Underlying Outstanding Warrants (Xi)</t>
  </si>
  <si>
    <t>FCCB</t>
  </si>
  <si>
    <t>Foreign Portfolio Investors (Category III)</t>
  </si>
  <si>
    <t>Foreign Individuals</t>
  </si>
  <si>
    <t>NRI – Repat</t>
  </si>
  <si>
    <t>NRI – Non- Repat</t>
  </si>
  <si>
    <t/>
  </si>
  <si>
    <t xml:space="preserve">Note : Kindly show details of shareholders having more than one percentage of total no of shares. Please refer software manual. </t>
  </si>
  <si>
    <t>115097099100115097</t>
  </si>
  <si>
    <t>115097100097115</t>
  </si>
  <si>
    <t>100097115100</t>
  </si>
  <si>
    <t>SAVEN TECHNOLOGIES LIMITED</t>
  </si>
  <si>
    <t>31-12-2017</t>
  </si>
  <si>
    <t xml:space="preserve">J NRUPENDER RAO </t>
  </si>
  <si>
    <t>J. RAJYALAKSHMI</t>
  </si>
  <si>
    <t>J. AVANTI RAO</t>
  </si>
  <si>
    <t>ADITYA NARSING RAO</t>
  </si>
  <si>
    <t>ACDPJ5615R</t>
  </si>
  <si>
    <t>ACDPJ5614Q</t>
  </si>
  <si>
    <t>ADVPJ6062H</t>
  </si>
  <si>
    <t>ADVPJ6046K</t>
  </si>
  <si>
    <t>MURTY GUDIPATI</t>
  </si>
  <si>
    <t>AKYPG1529Q</t>
  </si>
  <si>
    <t>SABBIR KUTBUDDIN KHANSAHEB</t>
  </si>
  <si>
    <t>AMIPK5122D</t>
  </si>
  <si>
    <t>JAGANNATH D DEVADIGA</t>
  </si>
  <si>
    <t>ABDPD7148N</t>
  </si>
  <si>
    <t>VARSHA RAMESH PARIKH</t>
  </si>
  <si>
    <t>AAFPP0419D</t>
  </si>
  <si>
    <t>NISHITH RAMESH PARIKH</t>
  </si>
  <si>
    <t>AHJPP8613Q</t>
  </si>
  <si>
    <t>KUTBUDDIN KHANSAHEB</t>
  </si>
  <si>
    <t>AMIPK5123C</t>
  </si>
  <si>
    <t>RHEA SHAH</t>
  </si>
  <si>
    <t>BJHPS9599H</t>
  </si>
  <si>
    <t>RAMASWAMYREDDY PEDINEKULUVA</t>
  </si>
  <si>
    <t>ARAPP6333N</t>
  </si>
  <si>
    <t>VIJAYA LAKSHMI YALAMANCHILI</t>
  </si>
  <si>
    <t>ABDPY6409K</t>
  </si>
  <si>
    <t>ZZZZZ9999Z</t>
  </si>
  <si>
    <t>077114046032068104097114105032077111104097109109097100032065108045082111111109105032105115032097032070111114101105103110032073110100105118105100117097108046</t>
  </si>
  <si>
    <t>DHARI MOHAMMAD AL-ROOMI</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</si>
</sst>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3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sz val="11"/>
      <color rgb="FF000000"/>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19">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FFFF00"/>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7" tint="0.39998000860214233"/>
        <bgColor indexed="64"/>
      </patternFill>
    </fill>
    <fill>
      <patternFill patternType="solid">
        <fgColor indexed="44"/>
        <bgColor indexed="64"/>
      </patternFill>
    </fill>
    <fill>
      <patternFill patternType="solid">
        <fgColor rgb="FFF2F2F2"/>
        <bgColor indexed="64"/>
      </patternFill>
    </fill>
  </fills>
  <borders count="45">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right style="thin"/>
      <top style="thin"/>
      <bottom style="thin"/>
    </border>
    <border>
      <left style="thin"/>
      <right/>
      <top/>
      <bottom/>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right style="thin"/>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style="thin"/>
      <top style="thin"/>
      <bottom style="thin">
        <color theme="4" tint="-0.24993999302387238"/>
      </bottom>
    </border>
    <border>
      <left style="thin"/>
      <right/>
      <top style="thin">
        <color theme="4"/>
      </top>
      <bottom style="thin"/>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right/>
      <top style="thin"/>
      <bottom/>
    </border>
    <border>
      <left style="thin"/>
      <right/>
      <top style="thin">
        <color theme="4"/>
      </top>
      <bottom/>
    </border>
    <border>
      <left/>
      <right style="thin"/>
      <top style="thin">
        <color theme="4"/>
      </top>
      <bottom/>
    </border>
    <border>
      <left/>
      <right style="thin"/>
      <top style="thin">
        <color theme="4"/>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5" fillId="0" borderId="0" applyNumberFormat="0" applyFill="0" applyBorder="0">
      <alignment/>
      <protection locked="0"/>
    </xf>
    <xf numFmtId="0" fontId="1" fillId="0" borderId="0">
      <alignment/>
      <protection/>
    </xf>
    <xf numFmtId="0" fontId="22" fillId="0" borderId="0" applyNumberFormat="0" applyFill="0" applyBorder="0">
      <alignment vertical="center"/>
      <protection/>
    </xf>
  </cellStyleXfs>
  <cellXfs count="507">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7" xfId="0" applyBorder="1" applyAlignment="1" applyProtection="1">
      <alignment horizontal="left" vertical="center" indent="2"/>
      <protection/>
    </xf>
    <xf numFmtId="0" fontId="0" fillId="0" borderId="7"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6" fillId="3" borderId="2" xfId="0" applyFont="1" applyFill="1" applyBorder="1" applyAlignment="1" applyProtection="1">
      <alignment horizontal="center" vertical="center"/>
      <protection/>
    </xf>
    <xf numFmtId="0" fontId="8" fillId="3" borderId="1" xfId="0" applyFont="1" applyFill="1"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10"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2" fillId="7" borderId="9"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1"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9" fillId="3" borderId="2" xfId="0" applyFont="1" applyFill="1" applyBorder="1" applyAlignment="1" applyProtection="1">
      <alignment horizontal="center" vertical="center" wrapText="1"/>
      <protection/>
    </xf>
    <xf numFmtId="0" fontId="0" fillId="0" borderId="6" xfId="0" applyBorder="1" applyAlignment="1" applyProtection="1">
      <alignment horizontal="left" vertical="center"/>
      <protection/>
    </xf>
    <xf numFmtId="0" fontId="0" fillId="0" borderId="7" xfId="0" applyBorder="1" applyAlignment="1" applyProtection="1">
      <alignment horizontal="left" vertical="center"/>
      <protection/>
    </xf>
    <xf numFmtId="0" fontId="0" fillId="4" borderId="7" xfId="0" applyFill="1" applyBorder="1" applyAlignment="1" applyProtection="1">
      <alignment horizontal="left" vertical="center"/>
      <protection/>
    </xf>
    <xf numFmtId="0" fontId="0" fillId="0" borderId="7" xfId="0" applyBorder="1" applyAlignment="1" applyProtection="1">
      <alignment horizontal="left" vertical="center" wrapText="1"/>
      <protection/>
    </xf>
    <xf numFmtId="0" fontId="0" fillId="0" borderId="8" xfId="0" applyBorder="1" applyAlignment="1" applyProtection="1">
      <alignment horizontal="left" vertical="center" wrapText="1"/>
      <protection/>
    </xf>
    <xf numFmtId="0" fontId="3" fillId="6" borderId="9" xfId="20" applyFill="1" applyBorder="1" applyAlignment="1">
      <alignment horizontal="right" vertical="center"/>
    </xf>
    <xf numFmtId="0" fontId="2" fillId="0" borderId="0" xfId="0" applyFont="1"/>
    <xf numFmtId="0" fontId="2" fillId="10" borderId="0" xfId="0" applyFont="1" applyFill="1"/>
    <xf numFmtId="0" fontId="0" fillId="10" borderId="0" xfId="0" applyFill="1"/>
    <xf numFmtId="0" fontId="0" fillId="0" borderId="0" xfId="0" applyFont="1"/>
    <xf numFmtId="0" fontId="0" fillId="10" borderId="0" xfId="0" applyFont="1" applyFill="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1"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49" fontId="0" fillId="0" borderId="0" xfId="0" applyNumberFormat="1"/>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1" fontId="0" fillId="4" borderId="10" xfId="0" applyNumberFormat="1" applyFill="1" applyBorder="1"/>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1"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8" xfId="0" applyBorder="1" applyAlignment="1" applyProtection="1">
      <alignment horizontal="left" vertical="center" wrapText="1" indent="2"/>
      <protection/>
    </xf>
    <xf numFmtId="0" fontId="0" fillId="0" borderId="11" xfId="0" applyBorder="1" applyAlignment="1" applyProtection="1">
      <alignment horizontal="center" vertical="center"/>
      <protection/>
    </xf>
    <xf numFmtId="0" fontId="0" fillId="0" borderId="11" xfId="0" applyBorder="1" applyAlignment="1" applyProtection="1">
      <alignment horizontal="left" vertical="center" wrapText="1"/>
      <protection/>
    </xf>
    <xf numFmtId="0" fontId="12" fillId="10" borderId="0" xfId="0" applyFont="1" applyFill="1" applyAlignment="1">
      <alignment horizontal="left"/>
    </xf>
    <xf numFmtId="0" fontId="12" fillId="10" borderId="0" xfId="0" applyFont="1" applyFill="1" applyAlignment="1">
      <alignment horizontal="right"/>
    </xf>
    <xf numFmtId="0" fontId="13" fillId="10" borderId="0" xfId="0" applyFont="1" applyFill="1" applyAlignment="1">
      <alignment horizontal="left"/>
    </xf>
    <xf numFmtId="0" fontId="0" fillId="10" borderId="0" xfId="0" applyFont="1" applyFill="1" applyAlignment="1">
      <alignment horizontal="left"/>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0" fontId="0" fillId="0" borderId="12" xfId="0" applyBorder="1" applyAlignment="1">
      <alignment horizontal="center" vertical="center"/>
    </xf>
    <xf numFmtId="0" fontId="0" fillId="12" borderId="12" xfId="0" applyFill="1" applyBorder="1" applyAlignment="1" applyProtection="1">
      <alignment horizontal="right" vertical="center"/>
      <protection hidden="1"/>
    </xf>
    <xf numFmtId="0" fontId="0" fillId="12" borderId="12" xfId="0" applyFill="1" applyBorder="1" applyProtection="1">
      <protection hidden="1"/>
    </xf>
    <xf numFmtId="49" fontId="0" fillId="0" borderId="13" xfId="0" applyNumberFormat="1" applyBorder="1" applyAlignment="1">
      <alignment horizontal="center" vertical="center"/>
    </xf>
    <xf numFmtId="49" fontId="2" fillId="0" borderId="14" xfId="0" applyNumberFormat="1" applyFont="1" applyBorder="1" applyAlignment="1">
      <alignment horizontal="center" vertical="center"/>
    </xf>
    <xf numFmtId="0" fontId="0" fillId="12" borderId="14" xfId="0" applyFill="1" applyBorder="1" applyAlignment="1" applyProtection="1">
      <alignment horizontal="right" vertical="center"/>
      <protection hidden="1"/>
    </xf>
    <xf numFmtId="0" fontId="0" fillId="0" borderId="13" xfId="0" applyBorder="1" applyAlignment="1">
      <alignment horizontal="center" vertical="center"/>
    </xf>
    <xf numFmtId="0" fontId="0" fillId="12" borderId="13" xfId="0" applyFill="1" applyBorder="1" applyAlignment="1" applyProtection="1">
      <alignment horizontal="right" vertical="center"/>
      <protection hidden="1"/>
    </xf>
    <xf numFmtId="49" fontId="4" fillId="3" borderId="12" xfId="0" applyNumberFormat="1" applyFont="1" applyFill="1" applyBorder="1" applyAlignment="1">
      <alignment horizontal="center" vertical="center"/>
    </xf>
    <xf numFmtId="49" fontId="2" fillId="0" borderId="12" xfId="0" applyNumberFormat="1" applyFont="1" applyBorder="1"/>
    <xf numFmtId="49" fontId="4" fillId="3" borderId="15"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0" fontId="2" fillId="7" borderId="17" xfId="0" applyFont="1" applyFill="1" applyBorder="1" applyAlignment="1">
      <alignment vertical="center"/>
    </xf>
    <xf numFmtId="0" fontId="2" fillId="7" borderId="18" xfId="0" applyFont="1" applyFill="1" applyBorder="1" applyAlignment="1">
      <alignment vertical="center"/>
    </xf>
    <xf numFmtId="2" fontId="0" fillId="0" borderId="0" xfId="18" applyNumberFormat="1" applyFont="1"/>
    <xf numFmtId="2" fontId="2" fillId="7" borderId="17" xfId="18" applyNumberFormat="1" applyFont="1" applyFill="1" applyBorder="1" applyAlignment="1">
      <alignment vertical="center"/>
    </xf>
    <xf numFmtId="2" fontId="2" fillId="7" borderId="3" xfId="18" applyNumberFormat="1" applyFont="1" applyFill="1" applyBorder="1" applyAlignment="1">
      <alignment vertical="center"/>
    </xf>
    <xf numFmtId="0" fontId="10"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4"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9" xfId="0" applyFont="1" applyFill="1" applyBorder="1" applyAlignment="1">
      <alignment wrapText="1"/>
    </xf>
    <xf numFmtId="165" fontId="0" fillId="9" borderId="12" xfId="0" applyNumberFormat="1" applyFill="1" applyBorder="1" applyAlignment="1" applyProtection="1">
      <alignment horizontal="right"/>
      <protection locked="0"/>
    </xf>
    <xf numFmtId="165" fontId="0" fillId="12" borderId="12" xfId="0" applyNumberFormat="1" applyFill="1" applyBorder="1" applyProtection="1">
      <protection hidden="1"/>
    </xf>
    <xf numFmtId="166" fontId="0" fillId="12" borderId="12" xfId="0" applyNumberFormat="1" applyFill="1" applyBorder="1" applyProtection="1">
      <protection hidden="1"/>
    </xf>
    <xf numFmtId="165" fontId="0" fillId="12" borderId="13" xfId="0" applyNumberFormat="1" applyFill="1" applyBorder="1" applyProtection="1">
      <protection hidden="1"/>
    </xf>
    <xf numFmtId="166" fontId="0" fillId="12" borderId="13" xfId="0" applyNumberFormat="1" applyFill="1" applyBorder="1" applyProtection="1">
      <protection hidden="1"/>
    </xf>
    <xf numFmtId="166" fontId="0" fillId="8" borderId="1" xfId="0" applyNumberFormat="1" applyFill="1" applyBorder="1" applyProtection="1">
      <protection hidden="1"/>
    </xf>
    <xf numFmtId="166" fontId="0" fillId="12" borderId="1" xfId="0" applyNumberFormat="1" applyFill="1" applyBorder="1" applyProtection="1">
      <protection hidden="1"/>
    </xf>
    <xf numFmtId="166" fontId="0" fillId="12" borderId="14"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7"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7"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0" fontId="0" fillId="4" borderId="12" xfId="0" applyFill="1" applyBorder="1" applyAlignment="1">
      <alignment/>
    </xf>
    <xf numFmtId="0" fontId="0" fillId="2" borderId="12" xfId="0" applyFill="1" applyBorder="1" applyAlignment="1" applyProtection="1">
      <alignment horizontal="right"/>
      <protection hidden="1"/>
    </xf>
    <xf numFmtId="166" fontId="0" fillId="12" borderId="12" xfId="0" applyNumberFormat="1" applyFill="1" applyBorder="1" applyAlignment="1">
      <alignment horizontal="right"/>
    </xf>
    <xf numFmtId="1" fontId="0" fillId="2" borderId="12" xfId="0" applyNumberFormat="1" applyFill="1" applyBorder="1" applyAlignment="1" applyProtection="1">
      <alignment horizontal="right"/>
      <protection hidden="1"/>
    </xf>
    <xf numFmtId="2" fontId="2" fillId="2" borderId="12" xfId="0" applyNumberFormat="1" applyFont="1" applyFill="1" applyBorder="1" applyAlignment="1" applyProtection="1">
      <alignment horizontal="right"/>
      <protection hidden="1"/>
    </xf>
    <xf numFmtId="1" fontId="2" fillId="2" borderId="12" xfId="0" applyNumberFormat="1" applyFont="1" applyFill="1" applyBorder="1" applyAlignment="1" applyProtection="1">
      <alignment horizontal="right"/>
      <protection hidden="1"/>
    </xf>
    <xf numFmtId="166" fontId="0" fillId="8" borderId="12" xfId="0" applyNumberFormat="1" applyFill="1" applyBorder="1" applyAlignment="1">
      <alignment horizontal="right"/>
    </xf>
    <xf numFmtId="2" fontId="0" fillId="2" borderId="12" xfId="0" applyNumberFormat="1" applyFill="1" applyBorder="1" applyAlignment="1" applyProtection="1">
      <alignment horizontal="right"/>
      <protection hidden="1"/>
    </xf>
    <xf numFmtId="164" fontId="0" fillId="11" borderId="12" xfId="18" applyFont="1" applyFill="1" applyBorder="1" applyAlignment="1" applyProtection="1">
      <alignment horizontal="right"/>
      <protection hidden="1"/>
    </xf>
    <xf numFmtId="0" fontId="0" fillId="0" borderId="14" xfId="0" applyBorder="1"/>
    <xf numFmtId="0" fontId="0" fillId="12" borderId="1" xfId="0" applyFill="1" applyBorder="1" applyProtection="1">
      <protection hidden="1"/>
    </xf>
    <xf numFmtId="2" fontId="0" fillId="12" borderId="1" xfId="0" applyNumberFormat="1" applyFill="1" applyBorder="1" applyProtection="1">
      <protection hidden="1"/>
    </xf>
    <xf numFmtId="2" fontId="0" fillId="8" borderId="1" xfId="0" applyNumberFormat="1" applyFill="1" applyBorder="1" applyProtection="1">
      <protection hidden="1"/>
    </xf>
    <xf numFmtId="1" fontId="0" fillId="12" borderId="1" xfId="0" applyNumberFormat="1" applyFill="1" applyBorder="1" applyProtection="1">
      <protection hidden="1"/>
    </xf>
    <xf numFmtId="166" fontId="0" fillId="8" borderId="1" xfId="0" applyNumberFormat="1" applyFill="1" applyBorder="1"/>
    <xf numFmtId="49" fontId="2" fillId="0" borderId="20" xfId="0" applyNumberFormat="1" applyFont="1" applyBorder="1" applyAlignment="1">
      <alignment horizontal="center" vertical="center"/>
    </xf>
    <xf numFmtId="0" fontId="2" fillId="7" borderId="21" xfId="0" applyFont="1" applyFill="1" applyBorder="1" applyAlignment="1">
      <alignment vertical="center"/>
    </xf>
    <xf numFmtId="2" fontId="2" fillId="7" borderId="21" xfId="18" applyNumberFormat="1" applyFont="1" applyFill="1" applyBorder="1" applyAlignment="1">
      <alignment vertical="center"/>
    </xf>
    <xf numFmtId="2" fontId="2" fillId="7" borderId="21" xfId="0" applyNumberFormat="1" applyFont="1" applyFill="1" applyBorder="1" applyAlignment="1">
      <alignment vertical="center"/>
    </xf>
    <xf numFmtId="0" fontId="2" fillId="7" borderId="22" xfId="0" applyFont="1" applyFill="1" applyBorder="1" applyAlignment="1">
      <alignment vertical="center"/>
    </xf>
    <xf numFmtId="0" fontId="2" fillId="7" borderId="14" xfId="0" applyFont="1" applyFill="1" applyBorder="1" applyAlignment="1">
      <alignment vertical="center"/>
    </xf>
    <xf numFmtId="0" fontId="0" fillId="4" borderId="13" xfId="0" applyFill="1" applyBorder="1" applyAlignment="1">
      <alignment/>
    </xf>
    <xf numFmtId="0" fontId="2" fillId="4" borderId="23" xfId="0" applyFont="1" applyFill="1" applyBorder="1" applyAlignment="1">
      <alignment wrapText="1"/>
    </xf>
    <xf numFmtId="0" fontId="0" fillId="2" borderId="1" xfId="0" applyFill="1" applyBorder="1" applyAlignment="1" applyProtection="1">
      <alignment/>
      <protection hidden="1"/>
    </xf>
    <xf numFmtId="0" fontId="0" fillId="2" borderId="1" xfId="0" applyFill="1" applyBorder="1" applyAlignment="1" applyProtection="1">
      <alignment horizontal="righ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0" fillId="12" borderId="1" xfId="0" applyFill="1" applyBorder="1" applyAlignment="1" applyProtection="1">
      <alignment horizontal="right"/>
      <protection hidden="1"/>
    </xf>
    <xf numFmtId="0" fontId="3" fillId="6" borderId="2" xfId="20" applyFill="1" applyBorder="1" applyAlignment="1">
      <alignment horizontal="right"/>
    </xf>
    <xf numFmtId="166" fontId="0" fillId="12" borderId="12" xfId="18" applyNumberFormat="1" applyFont="1" applyFill="1" applyBorder="1" applyProtection="1">
      <protection hidden="1"/>
    </xf>
    <xf numFmtId="166" fontId="0" fillId="12" borderId="14"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1" borderId="12" xfId="18" applyNumberFormat="1" applyFont="1" applyFill="1" applyBorder="1" applyAlignment="1" applyProtection="1">
      <alignment horizontal="right"/>
      <protection hidden="1"/>
    </xf>
    <xf numFmtId="166" fontId="0" fillId="8" borderId="12" xfId="18" applyNumberFormat="1" applyFont="1" applyFill="1" applyBorder="1" applyAlignment="1">
      <alignment horizontal="right"/>
    </xf>
    <xf numFmtId="166" fontId="0" fillId="12" borderId="12"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2" borderId="12"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2" borderId="1" xfId="18" applyNumberFormat="1" applyFont="1" applyFill="1" applyBorder="1" applyAlignment="1" applyProtection="1">
      <alignment horizontal="right" vertical="center"/>
      <protection hidden="1"/>
    </xf>
    <xf numFmtId="166" fontId="0" fillId="12" borderId="14" xfId="18" applyNumberFormat="1" applyFont="1" applyFill="1" applyBorder="1" applyAlignment="1" applyProtection="1">
      <alignment horizontal="right" vertical="center"/>
      <protection hidden="1"/>
    </xf>
    <xf numFmtId="166" fontId="0" fillId="12" borderId="12" xfId="0" applyNumberFormat="1" applyFill="1" applyBorder="1" applyAlignment="1" applyProtection="1">
      <alignment horizontal="right"/>
      <protection hidden="1"/>
    </xf>
    <xf numFmtId="166" fontId="0" fillId="12" borderId="1" xfId="0" applyNumberFormat="1" applyFill="1" applyBorder="1" applyAlignment="1" applyProtection="1">
      <alignment horizontal="right"/>
      <protection hidden="1"/>
    </xf>
    <xf numFmtId="166" fontId="0" fillId="12"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2" borderId="12" xfId="18" applyNumberFormat="1" applyFont="1" applyFill="1" applyBorder="1" applyProtection="1">
      <protection hidden="1"/>
    </xf>
    <xf numFmtId="1" fontId="0" fillId="12" borderId="14" xfId="0" applyNumberFormat="1" applyFill="1" applyBorder="1" applyAlignment="1" applyProtection="1">
      <alignment horizontal="right" vertical="center"/>
      <protection hidden="1"/>
    </xf>
    <xf numFmtId="1" fontId="0" fillId="12" borderId="12"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6"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2" borderId="12" xfId="18" applyNumberFormat="1" applyFont="1" applyFill="1" applyBorder="1" applyProtection="1">
      <protection hidden="1"/>
    </xf>
    <xf numFmtId="165" fontId="0" fillId="0" borderId="15" xfId="0" applyNumberFormat="1" applyBorder="1" applyAlignment="1" applyProtection="1">
      <alignment horizontal="right"/>
      <protection locked="0"/>
    </xf>
    <xf numFmtId="0" fontId="0" fillId="0" borderId="24" xfId="0" applyBorder="1"/>
    <xf numFmtId="0" fontId="3" fillId="6" borderId="3" xfId="20" applyFill="1" applyBorder="1" applyAlignment="1">
      <alignment horizontal="right" vertical="center" indent="1"/>
    </xf>
    <xf numFmtId="166" fontId="0" fillId="12" borderId="13" xfId="18" applyNumberFormat="1" applyFont="1" applyFill="1" applyBorder="1" applyProtection="1">
      <protection hidden="1"/>
    </xf>
    <xf numFmtId="165" fontId="0" fillId="12" borderId="12" xfId="0" applyNumberFormat="1" applyFill="1" applyBorder="1" applyAlignment="1" applyProtection="1">
      <alignment horizontal="right" vertical="center"/>
      <protection hidden="1"/>
    </xf>
    <xf numFmtId="166" fontId="0" fillId="12" borderId="12" xfId="18" applyNumberFormat="1" applyFont="1" applyFill="1" applyBorder="1"/>
    <xf numFmtId="166" fontId="0" fillId="12" borderId="12" xfId="0" applyNumberFormat="1" applyFill="1" applyBorder="1"/>
    <xf numFmtId="1" fontId="0" fillId="12" borderId="13" xfId="0" applyNumberFormat="1" applyFill="1" applyBorder="1" applyAlignment="1" applyProtection="1">
      <alignment horizontal="right" vertical="center"/>
      <protection hidden="1"/>
    </xf>
    <xf numFmtId="166" fontId="0" fillId="12" borderId="13" xfId="18" applyNumberFormat="1" applyFont="1" applyFill="1" applyBorder="1" applyAlignment="1" applyProtection="1">
      <alignment horizontal="right" vertical="center"/>
      <protection hidden="1"/>
    </xf>
    <xf numFmtId="166" fontId="0" fillId="12" borderId="13" xfId="0" applyNumberFormat="1" applyFill="1" applyBorder="1"/>
    <xf numFmtId="1" fontId="0" fillId="12" borderId="20" xfId="0" applyNumberFormat="1" applyFill="1" applyBorder="1" applyAlignment="1" applyProtection="1">
      <alignment horizontal="right"/>
      <protection hidden="1"/>
    </xf>
    <xf numFmtId="166" fontId="0" fillId="12" borderId="20" xfId="18" applyNumberFormat="1" applyFont="1" applyFill="1" applyBorder="1" applyAlignment="1">
      <alignment/>
    </xf>
    <xf numFmtId="0" fontId="0" fillId="12" borderId="20" xfId="0" applyFill="1" applyBorder="1" applyAlignment="1" applyProtection="1">
      <alignment horizontal="right" vertical="center"/>
      <protection hidden="1"/>
    </xf>
    <xf numFmtId="166" fontId="0" fillId="12" borderId="20" xfId="0" applyNumberFormat="1" applyFill="1" applyBorder="1"/>
    <xf numFmtId="1" fontId="0" fillId="12" borderId="12" xfId="0" applyNumberFormat="1" applyFill="1" applyBorder="1" applyAlignment="1" applyProtection="1">
      <alignment horizontal="right"/>
      <protection hidden="1"/>
    </xf>
    <xf numFmtId="166" fontId="0" fillId="12" borderId="12" xfId="18" applyNumberFormat="1" applyFont="1" applyFill="1" applyBorder="1" applyAlignment="1">
      <alignment/>
    </xf>
    <xf numFmtId="0" fontId="0" fillId="12" borderId="12" xfId="0" applyFill="1" applyBorder="1" applyAlignment="1" applyProtection="1">
      <alignment horizontal="right"/>
      <protection hidden="1"/>
    </xf>
    <xf numFmtId="166" fontId="0" fillId="12" borderId="12" xfId="0" applyNumberFormat="1" applyFill="1" applyBorder="1" applyAlignment="1">
      <alignment/>
    </xf>
    <xf numFmtId="1" fontId="0" fillId="12" borderId="13" xfId="0" applyNumberFormat="1" applyFill="1" applyBorder="1" applyAlignment="1" applyProtection="1">
      <alignment horizontal="right"/>
      <protection hidden="1"/>
    </xf>
    <xf numFmtId="166" fontId="0" fillId="12" borderId="13" xfId="18" applyNumberFormat="1" applyFont="1" applyFill="1" applyBorder="1" applyAlignment="1">
      <alignment/>
    </xf>
    <xf numFmtId="0" fontId="0" fillId="12" borderId="13" xfId="0" applyFill="1" applyBorder="1" applyAlignment="1" applyProtection="1">
      <alignment horizontal="right"/>
      <protection hidden="1"/>
    </xf>
    <xf numFmtId="166" fontId="0" fillId="12" borderId="13" xfId="18" applyNumberFormat="1" applyFont="1" applyFill="1" applyBorder="1" applyAlignment="1" applyProtection="1">
      <alignment horizontal="right"/>
      <protection hidden="1"/>
    </xf>
    <xf numFmtId="166" fontId="0" fillId="12" borderId="13" xfId="0" applyNumberFormat="1" applyFill="1" applyBorder="1" applyAlignment="1">
      <alignment/>
    </xf>
    <xf numFmtId="166" fontId="0" fillId="12" borderId="13" xfId="0" applyNumberFormat="1" applyFill="1" applyBorder="1" applyAlignment="1" applyProtection="1">
      <alignment horizontal="right"/>
      <protection hidden="1"/>
    </xf>
    <xf numFmtId="166" fontId="0" fillId="12" borderId="12"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5" xfId="20" applyBorder="1" applyAlignment="1">
      <alignment vertical="center"/>
    </xf>
    <xf numFmtId="0" fontId="3" fillId="7" borderId="9" xfId="20" applyFill="1" applyBorder="1" applyAlignment="1">
      <alignment horizontal="left" vertical="center" wrapText="1" indent="1"/>
    </xf>
    <xf numFmtId="0" fontId="2" fillId="7" borderId="26" xfId="0" applyFont="1" applyFill="1" applyBorder="1" applyAlignment="1">
      <alignment vertical="center"/>
    </xf>
    <xf numFmtId="0" fontId="3" fillId="0" borderId="27" xfId="20" applyBorder="1" applyAlignment="1">
      <alignment horizontal="left" vertical="center" indent="1"/>
    </xf>
    <xf numFmtId="0" fontId="3" fillId="0" borderId="28" xfId="20" applyBorder="1" applyAlignment="1">
      <alignment horizontal="left" vertical="center" indent="1"/>
    </xf>
    <xf numFmtId="0" fontId="3" fillId="0" borderId="29"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10" xfId="0" applyFont="1" applyFill="1" applyBorder="1" applyAlignment="1">
      <alignment vertical="center"/>
    </xf>
    <xf numFmtId="0" fontId="3" fillId="0" borderId="30" xfId="20" applyBorder="1" applyAlignment="1">
      <alignment horizontal="left" vertical="center" wrapText="1" indent="1"/>
    </xf>
    <xf numFmtId="0" fontId="3" fillId="0" borderId="31" xfId="20" applyBorder="1" applyAlignment="1">
      <alignment horizontal="left" wrapText="1" indent="1"/>
    </xf>
    <xf numFmtId="0" fontId="3" fillId="0" borderId="31" xfId="20" applyBorder="1" applyAlignment="1">
      <alignment horizontal="left" vertical="center" indent="1"/>
    </xf>
    <xf numFmtId="0" fontId="3" fillId="0" borderId="31" xfId="20" applyBorder="1" applyAlignment="1">
      <alignment horizontal="left" vertical="center" wrapText="1" indent="1"/>
    </xf>
    <xf numFmtId="0" fontId="3" fillId="0" borderId="32" xfId="20" applyBorder="1" applyAlignment="1">
      <alignment horizontal="left" vertical="center" indent="1"/>
    </xf>
    <xf numFmtId="0" fontId="3" fillId="0" borderId="30" xfId="20" applyBorder="1" applyAlignment="1">
      <alignment horizontal="left" vertical="center" indent="1"/>
    </xf>
    <xf numFmtId="0" fontId="3" fillId="7" borderId="0" xfId="20" applyFill="1" applyAlignment="1">
      <alignment horizontal="left" vertical="center" wrapText="1" indent="1"/>
    </xf>
    <xf numFmtId="0" fontId="0" fillId="0" borderId="33" xfId="0" applyBorder="1"/>
    <xf numFmtId="0" fontId="0" fillId="0" borderId="34" xfId="0" applyBorder="1"/>
    <xf numFmtId="0" fontId="0" fillId="0" borderId="22" xfId="0" applyBorder="1"/>
    <xf numFmtId="0" fontId="3" fillId="0" borderId="33" xfId="20" applyBorder="1" applyAlignment="1">
      <alignment horizontal="left" vertical="center" indent="1"/>
    </xf>
    <xf numFmtId="0" fontId="0" fillId="13" borderId="0" xfId="0" applyFill="1" applyProtection="1">
      <protection/>
    </xf>
    <xf numFmtId="0" fontId="0" fillId="9" borderId="0" xfId="0" applyFill="1" applyProtection="1">
      <protection locked="0"/>
    </xf>
    <xf numFmtId="166" fontId="0" fillId="12" borderId="13"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6" fontId="0" fillId="12" borderId="14" xfId="0" applyNumberFormat="1" applyFill="1" applyBorder="1" applyAlignment="1" applyProtection="1">
      <alignment horizontal="right"/>
      <protection hidden="1"/>
    </xf>
    <xf numFmtId="0" fontId="2" fillId="5" borderId="35" xfId="0" applyFont="1" applyFill="1" applyBorder="1" applyAlignment="1">
      <alignment vertical="center"/>
    </xf>
    <xf numFmtId="0" fontId="2" fillId="5" borderId="36"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5" fillId="0" borderId="0" xfId="21" applyAlignment="1" applyProtection="1">
      <alignment/>
      <protection/>
    </xf>
    <xf numFmtId="49" fontId="17" fillId="14" borderId="1" xfId="22" applyNumberFormat="1" applyFont="1" applyFill="1" applyBorder="1" applyAlignment="1">
      <alignment horizontal="center" vertical="center" wrapText="1"/>
      <protection/>
    </xf>
    <xf numFmtId="0" fontId="21" fillId="15" borderId="0" xfId="22" applyFont="1" applyFill="1" applyBorder="1" applyAlignment="1">
      <alignment vertical="center" wrapText="1"/>
      <protection/>
    </xf>
    <xf numFmtId="0" fontId="15" fillId="15" borderId="0" xfId="21" applyFill="1" applyBorder="1" applyAlignment="1" applyProtection="1">
      <alignment vertical="center" wrapText="1"/>
      <protection/>
    </xf>
    <xf numFmtId="0" fontId="20" fillId="15" borderId="1" xfId="23" applyFont="1" applyFill="1" applyBorder="1" applyAlignment="1">
      <alignment horizontal="center" vertical="center" wrapText="1"/>
      <protection/>
    </xf>
    <xf numFmtId="0" fontId="20" fillId="15" borderId="0" xfId="23" applyFont="1" applyFill="1" applyBorder="1" applyAlignment="1">
      <alignment horizontal="justify" vertical="center" wrapText="1"/>
      <protection/>
    </xf>
    <xf numFmtId="0" fontId="15" fillId="15" borderId="0" xfId="21" applyFill="1" applyBorder="1" applyAlignment="1" applyProtection="1">
      <alignment horizontal="justify" vertical="center" wrapText="1"/>
      <protection/>
    </xf>
    <xf numFmtId="0" fontId="3" fillId="15"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166" fontId="0" fillId="4"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7" xfId="0" applyFont="1" applyBorder="1" applyAlignment="1" applyProtection="1">
      <alignment horizontal="left" vertical="center" indent="2"/>
      <protection/>
    </xf>
    <xf numFmtId="0" fontId="0" fillId="16" borderId="0" xfId="0" applyFill="1"/>
    <xf numFmtId="0" fontId="0" fillId="16" borderId="0" xfId="0" applyFont="1" applyFill="1"/>
    <xf numFmtId="165" fontId="0" fillId="0" borderId="1" xfId="0" applyNumberFormat="1" applyBorder="1" applyAlignment="1" applyProtection="1">
      <alignment horizontal="center" vertical="center"/>
      <protection/>
    </xf>
    <xf numFmtId="165" fontId="0" fillId="4" borderId="1" xfId="0" applyNumberFormat="1" applyFill="1" applyBorder="1" applyAlignment="1" applyProtection="1">
      <alignment horizontal="center" vertical="center"/>
      <protection/>
    </xf>
    <xf numFmtId="165" fontId="0" fillId="9" borderId="1" xfId="0" applyNumberFormat="1" applyFill="1" applyBorder="1" applyAlignment="1" applyProtection="1">
      <alignment horizontal="center" vertical="center"/>
      <protection/>
    </xf>
    <xf numFmtId="166" fontId="0" fillId="12" borderId="20" xfId="0" applyNumberFormat="1" applyFill="1" applyBorder="1" applyAlignment="1" applyProtection="1">
      <alignment horizontal="right" vertical="center"/>
      <protection hidden="1"/>
    </xf>
    <xf numFmtId="166" fontId="0" fillId="12" borderId="1" xfId="0" applyNumberFormat="1" applyFill="1" applyBorder="1" applyAlignment="1" applyProtection="1">
      <alignment horizontal="right"/>
      <protection/>
    </xf>
    <xf numFmtId="166"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2" borderId="12" xfId="18" applyNumberFormat="1" applyFont="1" applyFill="1" applyBorder="1" applyProtection="1">
      <protection locked="0"/>
    </xf>
    <xf numFmtId="0" fontId="0" fillId="13" borderId="1" xfId="0" applyFill="1" applyBorder="1" applyAlignment="1" applyProtection="1">
      <alignment horizontal="left"/>
      <protection/>
    </xf>
    <xf numFmtId="0" fontId="25" fillId="0" borderId="0" xfId="0" applyFont="1" applyAlignment="1">
      <alignment horizontal="right"/>
    </xf>
    <xf numFmtId="0" fontId="25" fillId="0" borderId="0" xfId="0" applyFont="1"/>
    <xf numFmtId="166" fontId="0" fillId="8" borderId="12" xfId="18" applyNumberFormat="1" applyFont="1" applyFill="1" applyBorder="1" applyAlignment="1" applyProtection="1">
      <alignment horizontal="right"/>
      <protection hidden="1"/>
    </xf>
    <xf numFmtId="164" fontId="0" fillId="8" borderId="12" xfId="18" applyFont="1" applyFill="1" applyBorder="1" applyAlignment="1" applyProtection="1">
      <alignment horizontal="right"/>
      <protection hidden="1"/>
    </xf>
    <xf numFmtId="165" fontId="2" fillId="8" borderId="1" xfId="0" applyNumberFormat="1" applyFont="1" applyFill="1" applyBorder="1" applyProtection="1">
      <protection hidden="1"/>
    </xf>
    <xf numFmtId="49" fontId="0" fillId="9" borderId="7" xfId="0" applyNumberFormat="1" applyFill="1" applyBorder="1" applyAlignment="1" applyProtection="1">
      <alignment horizontal="center" vertical="center"/>
      <protection locked="0"/>
    </xf>
    <xf numFmtId="165" fontId="0" fillId="9" borderId="20" xfId="0" applyNumberFormat="1" applyFill="1" applyBorder="1" applyAlignment="1" applyProtection="1">
      <alignment horizontal="right"/>
      <protection locked="0"/>
    </xf>
    <xf numFmtId="2" fontId="0" fillId="9" borderId="12" xfId="0" applyNumberFormat="1" applyFill="1" applyBorder="1" applyAlignment="1" applyProtection="1">
      <alignment horizontal="right"/>
      <protection locked="0"/>
    </xf>
    <xf numFmtId="1" fontId="0" fillId="9" borderId="12" xfId="0" applyNumberFormat="1" applyFill="1" applyBorder="1" applyAlignment="1" applyProtection="1">
      <alignment horizontal="right"/>
      <protection locked="0"/>
    </xf>
    <xf numFmtId="0" fontId="0" fillId="9" borderId="8" xfId="0" applyFill="1" applyBorder="1" applyAlignment="1" applyProtection="1">
      <alignment horizontal="center" vertical="center"/>
      <protection hidden="1"/>
    </xf>
    <xf numFmtId="0" fontId="26" fillId="0" borderId="2" xfId="0" applyFont="1" applyBorder="1" applyAlignment="1">
      <alignment/>
    </xf>
    <xf numFmtId="0" fontId="26" fillId="0" borderId="3" xfId="0" applyFont="1" applyBorder="1" applyAlignment="1">
      <alignment/>
    </xf>
    <xf numFmtId="0" fontId="26" fillId="0" borderId="9" xfId="0" applyFont="1" applyBorder="1" applyAlignment="1">
      <alignment/>
    </xf>
    <xf numFmtId="0" fontId="26" fillId="0" borderId="0" xfId="0" applyFont="1"/>
    <xf numFmtId="0" fontId="27" fillId="3" borderId="3" xfId="0" applyFont="1" applyFill="1" applyBorder="1" applyAlignment="1">
      <alignment vertical="center" wrapText="1"/>
    </xf>
    <xf numFmtId="0" fontId="27" fillId="3" borderId="9" xfId="0" applyFont="1" applyFill="1" applyBorder="1" applyAlignment="1">
      <alignment vertical="center" wrapText="1"/>
    </xf>
    <xf numFmtId="0" fontId="0" fillId="9" borderId="8" xfId="0" applyFill="1" applyBorder="1" applyAlignment="1" applyProtection="1">
      <alignment horizontal="center" vertical="center"/>
      <protection locked="0"/>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5" fontId="0" fillId="8" borderId="1" xfId="0" applyNumberFormat="1" applyFont="1" applyFill="1" applyBorder="1" applyAlignment="1" applyProtection="1">
      <alignment horizontal="right"/>
      <protection/>
    </xf>
    <xf numFmtId="166" fontId="0" fillId="2" borderId="1" xfId="0" applyNumberFormat="1" applyFont="1" applyFill="1" applyBorder="1" applyAlignment="1" applyProtection="1">
      <alignment horizontal="right"/>
      <protection/>
    </xf>
    <xf numFmtId="166" fontId="0" fillId="4" borderId="1" xfId="0" applyNumberFormat="1" applyFont="1" applyFill="1" applyBorder="1" applyAlignment="1" applyProtection="1">
      <alignment horizontal="right"/>
      <protection locked="0"/>
    </xf>
    <xf numFmtId="166" fontId="0" fillId="9" borderId="1" xfId="0" applyNumberFormat="1" applyFont="1" applyFill="1" applyBorder="1" applyAlignment="1" applyProtection="1">
      <alignment horizontal="right"/>
      <protection locked="0"/>
    </xf>
    <xf numFmtId="166"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0" borderId="1" xfId="0" applyNumberFormat="1" applyFont="1" applyBorder="1" applyAlignment="1" applyProtection="1">
      <alignment horizontal="center" vertical="center"/>
      <protection/>
    </xf>
    <xf numFmtId="164" fontId="0" fillId="11" borderId="15" xfId="18" applyFont="1" applyFill="1" applyBorder="1" applyAlignment="1" applyProtection="1">
      <alignment horizontal="right"/>
      <protection hidden="1"/>
    </xf>
    <xf numFmtId="164" fontId="0" fillId="11" borderId="37" xfId="18" applyFont="1" applyFill="1" applyBorder="1" applyAlignment="1" applyProtection="1">
      <alignment horizontal="right"/>
      <protection hidden="1"/>
    </xf>
    <xf numFmtId="164" fontId="0" fillId="11" borderId="26" xfId="18" applyFont="1" applyFill="1" applyBorder="1" applyAlignment="1" applyProtection="1">
      <alignment horizontal="right"/>
      <protection hidden="1"/>
    </xf>
    <xf numFmtId="164" fontId="0" fillId="11" borderId="38" xfId="18" applyFont="1" applyFill="1" applyBorder="1" applyAlignment="1" applyProtection="1">
      <alignment horizontal="right"/>
      <protection hidden="1"/>
    </xf>
    <xf numFmtId="164" fontId="0" fillId="11" borderId="10" xfId="18" applyFont="1" applyFill="1" applyBorder="1" applyAlignment="1" applyProtection="1">
      <alignment horizontal="right"/>
      <protection hidden="1"/>
    </xf>
    <xf numFmtId="164" fontId="0" fillId="11" borderId="39" xfId="18" applyFont="1" applyFill="1" applyBorder="1" applyAlignment="1" applyProtection="1">
      <alignment horizontal="right"/>
      <protection hidden="1"/>
    </xf>
    <xf numFmtId="164" fontId="0" fillId="11" borderId="4" xfId="18" applyFont="1" applyFill="1" applyBorder="1" applyAlignment="1" applyProtection="1">
      <alignment horizontal="right"/>
      <protection hidden="1"/>
    </xf>
    <xf numFmtId="164" fontId="0" fillId="11" borderId="24" xfId="18" applyFont="1" applyFill="1" applyBorder="1" applyAlignment="1" applyProtection="1">
      <alignment horizontal="right"/>
      <protection hidden="1"/>
    </xf>
    <xf numFmtId="165" fontId="0" fillId="9" borderId="12" xfId="0" applyNumberFormat="1" applyFill="1" applyBorder="1" applyAlignment="1" applyProtection="1">
      <alignment horizontal="right"/>
      <protection hidden="1" locked="0"/>
    </xf>
    <xf numFmtId="0" fontId="4" fillId="3" borderId="19" xfId="0" applyFont="1" applyFill="1" applyBorder="1" applyAlignment="1">
      <alignment vertical="center" wrapText="1"/>
    </xf>
    <xf numFmtId="0" fontId="4" fillId="3" borderId="40" xfId="0" applyFont="1" applyFill="1" applyBorder="1" applyAlignment="1">
      <alignment vertical="center" wrapText="1"/>
    </xf>
    <xf numFmtId="0" fontId="28" fillId="3" borderId="40" xfId="0" applyFont="1" applyFill="1" applyBorder="1" applyAlignment="1">
      <alignment vertical="center"/>
    </xf>
    <xf numFmtId="49" fontId="4" fillId="3" borderId="25" xfId="0" applyNumberFormat="1" applyFont="1" applyFill="1" applyBorder="1" applyAlignment="1">
      <alignment horizontal="center" vertical="center"/>
    </xf>
    <xf numFmtId="0" fontId="2" fillId="9" borderId="7" xfId="0" applyFont="1" applyFill="1" applyBorder="1" applyAlignment="1" applyProtection="1">
      <alignment horizontal="center" vertical="center"/>
      <protection locked="0"/>
    </xf>
    <xf numFmtId="49" fontId="0" fillId="13" borderId="7" xfId="0" applyNumberFormat="1" applyFill="1" applyBorder="1" applyAlignment="1" applyProtection="1">
      <alignment horizontal="center" vertical="center"/>
      <protection/>
    </xf>
    <xf numFmtId="165" fontId="0" fillId="12"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3" borderId="1" xfId="0" applyFill="1" applyBorder="1" applyAlignment="1" applyProtection="1">
      <alignment horizontal="right"/>
      <protection/>
    </xf>
    <xf numFmtId="0" fontId="0" fillId="9" borderId="1" xfId="0" applyFill="1" applyBorder="1" applyAlignment="1" applyProtection="1">
      <alignment horizontal="left"/>
      <protection locked="0"/>
    </xf>
    <xf numFmtId="165" fontId="0" fillId="13" borderId="1" xfId="0" applyNumberFormat="1" applyFill="1" applyBorder="1" applyAlignment="1" applyProtection="1">
      <alignment horizontal="right"/>
      <protection/>
    </xf>
    <xf numFmtId="165" fontId="0" fillId="12" borderId="1" xfId="0" applyNumberFormat="1" applyFill="1" applyBorder="1" applyAlignment="1" applyProtection="1">
      <alignment horizontal="right"/>
      <protection hidden="1"/>
    </xf>
    <xf numFmtId="0" fontId="20" fillId="15" borderId="1" xfId="23" applyNumberFormat="1" applyFont="1" applyFill="1" applyBorder="1" applyAlignment="1">
      <alignment horizontal="justify" vertical="center"/>
      <protection/>
    </xf>
    <xf numFmtId="0" fontId="20" fillId="14" borderId="1" xfId="23" applyFont="1" applyFill="1" applyBorder="1" applyAlignment="1">
      <alignment horizontal="justify" vertical="center"/>
      <protection/>
    </xf>
    <xf numFmtId="0" fontId="20" fillId="14" borderId="1" xfId="23" applyFont="1" applyFill="1" applyBorder="1" applyAlignment="1">
      <alignment horizontal="justify" vertical="center" wrapText="1"/>
      <protection/>
    </xf>
    <xf numFmtId="0" fontId="20" fillId="15" borderId="1" xfId="23" applyNumberFormat="1" applyFont="1" applyFill="1" applyBorder="1" applyAlignment="1">
      <alignment horizontal="justify" vertical="center" wrapText="1"/>
      <protection/>
    </xf>
    <xf numFmtId="0" fontId="23" fillId="17" borderId="2" xfId="23" applyFont="1" applyFill="1" applyBorder="1" applyAlignment="1">
      <alignment horizontal="center" vertical="center" wrapText="1"/>
      <protection/>
    </xf>
    <xf numFmtId="0" fontId="23" fillId="17" borderId="3" xfId="23" applyFont="1" applyFill="1" applyBorder="1" applyAlignment="1">
      <alignment horizontal="center" vertical="center" wrapText="1"/>
      <protection/>
    </xf>
    <xf numFmtId="0" fontId="23" fillId="17" borderId="9" xfId="23" applyFont="1" applyFill="1" applyBorder="1" applyAlignment="1">
      <alignment horizontal="center" vertical="center" wrapText="1"/>
      <protection/>
    </xf>
    <xf numFmtId="0" fontId="24" fillId="14" borderId="26" xfId="23" applyFont="1" applyFill="1" applyBorder="1" applyAlignment="1">
      <alignment horizontal="justify" vertical="top" wrapText="1"/>
      <protection/>
    </xf>
    <xf numFmtId="0" fontId="24" fillId="14" borderId="41" xfId="23" applyFont="1" applyFill="1" applyBorder="1" applyAlignment="1">
      <alignment horizontal="justify" vertical="top" wrapText="1"/>
      <protection/>
    </xf>
    <xf numFmtId="0" fontId="24" fillId="14" borderId="38" xfId="23" applyFont="1" applyFill="1" applyBorder="1" applyAlignment="1">
      <alignment horizontal="justify" vertical="top" wrapText="1"/>
      <protection/>
    </xf>
    <xf numFmtId="0" fontId="24" fillId="14" borderId="26" xfId="23" applyFont="1" applyFill="1" applyBorder="1" applyAlignment="1">
      <alignment horizontal="justify" vertical="center" wrapText="1"/>
      <protection/>
    </xf>
    <xf numFmtId="0" fontId="24" fillId="14" borderId="41" xfId="23" applyFont="1" applyFill="1" applyBorder="1" applyAlignment="1">
      <alignment horizontal="justify" vertical="center" wrapText="1"/>
      <protection/>
    </xf>
    <xf numFmtId="0" fontId="24" fillId="14" borderId="38" xfId="23" applyFont="1" applyFill="1" applyBorder="1" applyAlignment="1">
      <alignment horizontal="justify" vertical="center" wrapText="1"/>
      <protection/>
    </xf>
    <xf numFmtId="0" fontId="20" fillId="14" borderId="10" xfId="23" applyFont="1" applyFill="1" applyBorder="1" applyAlignment="1">
      <alignment horizontal="justify" vertical="center" wrapText="1"/>
      <protection/>
    </xf>
    <xf numFmtId="0" fontId="20" fillId="14" borderId="0" xfId="23" applyFont="1" applyFill="1" applyBorder="1" applyAlignment="1">
      <alignment horizontal="justify" vertical="center" wrapText="1"/>
      <protection/>
    </xf>
    <xf numFmtId="0" fontId="20" fillId="14" borderId="39" xfId="23" applyFont="1" applyFill="1" applyBorder="1" applyAlignment="1">
      <alignment horizontal="justify" vertical="center" wrapText="1"/>
      <protection/>
    </xf>
    <xf numFmtId="0" fontId="20" fillId="14" borderId="26" xfId="23" applyFont="1" applyFill="1" applyBorder="1" applyAlignment="1">
      <alignment horizontal="justify" vertical="center" wrapText="1"/>
      <protection/>
    </xf>
    <xf numFmtId="0" fontId="20" fillId="14" borderId="41" xfId="23" applyFont="1" applyFill="1" applyBorder="1" applyAlignment="1">
      <alignment horizontal="justify" vertical="center" wrapText="1"/>
      <protection/>
    </xf>
    <xf numFmtId="0" fontId="20" fillId="14" borderId="38" xfId="23" applyFont="1" applyFill="1" applyBorder="1" applyAlignment="1">
      <alignment horizontal="justify" vertical="center" wrapText="1"/>
      <protection/>
    </xf>
    <xf numFmtId="0" fontId="20" fillId="14" borderId="2" xfId="23" applyFont="1" applyFill="1" applyBorder="1" applyAlignment="1">
      <alignment horizontal="justify" vertical="center" wrapText="1"/>
      <protection/>
    </xf>
    <xf numFmtId="0" fontId="20" fillId="14" borderId="3" xfId="23" applyFont="1" applyFill="1" applyBorder="1" applyAlignment="1">
      <alignment horizontal="justify" vertical="center" wrapText="1"/>
      <protection/>
    </xf>
    <xf numFmtId="0" fontId="20" fillId="14" borderId="9" xfId="23" applyFont="1" applyFill="1" applyBorder="1" applyAlignment="1">
      <alignment horizontal="justify" vertical="center" wrapText="1"/>
      <protection/>
    </xf>
    <xf numFmtId="0" fontId="23" fillId="17" borderId="2" xfId="23" applyFont="1" applyFill="1" applyBorder="1" applyAlignment="1">
      <alignment horizontal="center" vertical="center"/>
      <protection/>
    </xf>
    <xf numFmtId="0" fontId="23" fillId="17" borderId="3" xfId="23" applyFont="1" applyFill="1" applyBorder="1" applyAlignment="1">
      <alignment horizontal="center" vertical="center"/>
      <protection/>
    </xf>
    <xf numFmtId="0" fontId="23" fillId="17" borderId="9" xfId="23" applyFont="1" applyFill="1" applyBorder="1" applyAlignment="1">
      <alignment horizontal="center" vertical="center"/>
      <protection/>
    </xf>
    <xf numFmtId="0" fontId="20" fillId="15" borderId="2" xfId="23" applyFont="1" applyFill="1" applyBorder="1" applyAlignment="1">
      <alignment horizontal="left" vertical="center"/>
      <protection/>
    </xf>
    <xf numFmtId="0" fontId="20" fillId="15" borderId="3" xfId="23" applyFont="1" applyFill="1" applyBorder="1" applyAlignment="1">
      <alignment horizontal="left" vertical="center"/>
      <protection/>
    </xf>
    <xf numFmtId="0" fontId="20" fillId="15" borderId="10" xfId="23" applyNumberFormat="1" applyFont="1" applyFill="1" applyBorder="1" applyAlignment="1">
      <alignment horizontal="justify" vertical="center"/>
      <protection/>
    </xf>
    <xf numFmtId="0" fontId="20" fillId="15" borderId="0" xfId="23" applyNumberFormat="1" applyFont="1" applyFill="1" applyBorder="1" applyAlignment="1">
      <alignment horizontal="justify" vertical="center"/>
      <protection/>
    </xf>
    <xf numFmtId="0" fontId="20" fillId="15" borderId="39" xfId="23" applyNumberFormat="1" applyFont="1" applyFill="1" applyBorder="1" applyAlignment="1">
      <alignment horizontal="justify" vertical="center"/>
      <protection/>
    </xf>
    <xf numFmtId="0" fontId="20" fillId="15" borderId="4" xfId="23" applyFont="1" applyFill="1" applyBorder="1" applyAlignment="1">
      <alignment horizontal="justify" vertical="center" wrapText="1"/>
      <protection/>
    </xf>
    <xf numFmtId="0" fontId="20" fillId="15" borderId="5" xfId="23" applyFont="1" applyFill="1" applyBorder="1" applyAlignment="1">
      <alignment horizontal="justify" vertical="center" wrapText="1"/>
      <protection/>
    </xf>
    <xf numFmtId="0" fontId="20" fillId="15" borderId="24" xfId="23" applyFont="1" applyFill="1" applyBorder="1" applyAlignment="1">
      <alignment horizontal="justify" vertical="center" wrapText="1"/>
      <protection/>
    </xf>
    <xf numFmtId="0" fontId="16" fillId="17" borderId="2" xfId="22" applyFont="1" applyFill="1" applyBorder="1" applyAlignment="1">
      <alignment vertical="center" wrapText="1"/>
      <protection/>
    </xf>
    <xf numFmtId="0" fontId="16" fillId="17" borderId="3" xfId="22" applyFont="1" applyFill="1" applyBorder="1" applyAlignment="1">
      <alignment vertical="center" wrapText="1"/>
      <protection/>
    </xf>
    <xf numFmtId="0" fontId="16" fillId="17"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8" fillId="17" borderId="2" xfId="22" applyFont="1" applyFill="1" applyBorder="1" applyAlignment="1">
      <alignment horizontal="center" vertical="center" wrapText="1"/>
      <protection/>
    </xf>
    <xf numFmtId="0" fontId="19" fillId="17" borderId="3" xfId="22" applyFont="1" applyFill="1" applyBorder="1" applyAlignment="1">
      <alignment horizontal="center" vertical="center" wrapText="1"/>
      <protection/>
    </xf>
    <xf numFmtId="0" fontId="19" fillId="17" borderId="9" xfId="22" applyFont="1" applyFill="1" applyBorder="1" applyAlignment="1">
      <alignment horizontal="center" vertical="center" wrapText="1"/>
      <protection/>
    </xf>
    <xf numFmtId="0" fontId="20" fillId="15" borderId="15" xfId="22" applyNumberFormat="1" applyFont="1" applyFill="1" applyBorder="1" applyAlignment="1">
      <alignment horizontal="justify" vertical="center" wrapText="1"/>
      <protection/>
    </xf>
    <xf numFmtId="0" fontId="20" fillId="15" borderId="37" xfId="22" applyNumberFormat="1" applyFont="1" applyFill="1" applyBorder="1" applyAlignment="1">
      <alignment horizontal="justify" vertical="center" wrapText="1"/>
      <protection/>
    </xf>
    <xf numFmtId="0" fontId="20" fillId="14" borderId="0" xfId="23" applyFont="1" applyFill="1" applyBorder="1" applyAlignment="1">
      <alignment horizontal="justify" vertical="center"/>
      <protection/>
    </xf>
    <xf numFmtId="0" fontId="20" fillId="14" borderId="39" xfId="23" applyFont="1" applyFill="1" applyBorder="1" applyAlignment="1">
      <alignment horizontal="justify" vertical="center"/>
      <protection/>
    </xf>
    <xf numFmtId="0" fontId="20" fillId="14" borderId="10" xfId="23" applyFont="1" applyFill="1" applyBorder="1" applyAlignment="1">
      <alignment horizontal="left" vertical="center" wrapText="1"/>
      <protection/>
    </xf>
    <xf numFmtId="0" fontId="20" fillId="14" borderId="0" xfId="23" applyFont="1" applyFill="1" applyBorder="1" applyAlignment="1">
      <alignment horizontal="left" vertical="center" wrapText="1"/>
      <protection/>
    </xf>
    <xf numFmtId="0" fontId="20" fillId="14" borderId="39" xfId="23" applyFont="1" applyFill="1" applyBorder="1" applyAlignment="1">
      <alignment horizontal="left" vertical="center" wrapText="1"/>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7" fillId="4" borderId="0" xfId="0" applyFont="1" applyFill="1" applyBorder="1" applyAlignment="1" applyProtection="1">
      <alignment horizontal="center"/>
      <protection/>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37"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5"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5"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2" fillId="7" borderId="13" xfId="0" applyFont="1" applyFill="1" applyBorder="1" applyAlignment="1">
      <alignment horizontal="left" vertical="center"/>
    </xf>
    <xf numFmtId="0" fontId="0" fillId="0" borderId="12" xfId="0" applyBorder="1" applyAlignment="1">
      <alignment horizontal="left"/>
    </xf>
    <xf numFmtId="0" fontId="0" fillId="11" borderId="42" xfId="0" applyFill="1" applyBorder="1" applyAlignment="1" applyProtection="1">
      <alignment horizontal="right"/>
      <protection hidden="1"/>
    </xf>
    <xf numFmtId="0" fontId="0" fillId="11" borderId="43" xfId="0" applyFill="1" applyBorder="1" applyAlignment="1" applyProtection="1">
      <alignment horizontal="right"/>
      <protection hidden="1"/>
    </xf>
    <xf numFmtId="0" fontId="0" fillId="11" borderId="10" xfId="0" applyFill="1" applyBorder="1" applyAlignment="1" applyProtection="1">
      <alignment horizontal="right"/>
      <protection hidden="1"/>
    </xf>
    <xf numFmtId="0" fontId="0" fillId="11" borderId="39" xfId="0" applyFill="1" applyBorder="1" applyAlignment="1" applyProtection="1">
      <alignment horizontal="right"/>
      <protection hidden="1"/>
    </xf>
    <xf numFmtId="0" fontId="0" fillId="11" borderId="23" xfId="0" applyFill="1" applyBorder="1" applyAlignment="1" applyProtection="1">
      <alignment horizontal="right"/>
      <protection hidden="1"/>
    </xf>
    <xf numFmtId="0" fontId="0" fillId="11" borderId="22" xfId="0" applyFill="1" applyBorder="1" applyAlignment="1" applyProtection="1">
      <alignment horizontal="right"/>
      <protection hidden="1"/>
    </xf>
    <xf numFmtId="0" fontId="0" fillId="5" borderId="26"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4"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0" fontId="2" fillId="5" borderId="12" xfId="0" applyFont="1" applyFill="1" applyBorder="1" applyAlignment="1">
      <alignment horizontal="right"/>
    </xf>
    <xf numFmtId="0" fontId="4" fillId="3" borderId="19"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3" borderId="25" xfId="0" applyFont="1" applyFill="1" applyBorder="1" applyAlignment="1">
      <alignment horizontal="left" vertical="center" wrapText="1"/>
    </xf>
    <xf numFmtId="4" fontId="0" fillId="5" borderId="36" xfId="0" applyNumberFormat="1" applyFill="1" applyBorder="1" applyAlignment="1" applyProtection="1">
      <alignment horizontal="center" vertical="center"/>
      <protection/>
    </xf>
    <xf numFmtId="4" fontId="0" fillId="5" borderId="44" xfId="0" applyNumberFormat="1" applyFill="1" applyBorder="1" applyAlignment="1" applyProtection="1">
      <alignment horizontal="center" vertical="center"/>
      <protection/>
    </xf>
    <xf numFmtId="0" fontId="2" fillId="5" borderId="12" xfId="0" applyFont="1" applyFill="1" applyBorder="1" applyAlignment="1">
      <alignment horizontal="right" wrapText="1"/>
    </xf>
    <xf numFmtId="1" fontId="0" fillId="11" borderId="42" xfId="0" applyNumberFormat="1" applyFill="1" applyBorder="1" applyAlignment="1" applyProtection="1">
      <alignment horizontal="center" vertical="center"/>
      <protection hidden="1"/>
    </xf>
    <xf numFmtId="1" fontId="0" fillId="11" borderId="43" xfId="0" applyNumberFormat="1" applyFill="1" applyBorder="1" applyAlignment="1" applyProtection="1">
      <alignment horizontal="center" vertical="center"/>
      <protection hidden="1"/>
    </xf>
    <xf numFmtId="1" fontId="0" fillId="11" borderId="10" xfId="0" applyNumberFormat="1" applyFill="1" applyBorder="1" applyAlignment="1" applyProtection="1">
      <alignment horizontal="center" vertical="center"/>
      <protection hidden="1"/>
    </xf>
    <xf numFmtId="1" fontId="0" fillId="11" borderId="39" xfId="0" applyNumberFormat="1" applyFill="1" applyBorder="1" applyAlignment="1" applyProtection="1">
      <alignment horizontal="center" vertical="center"/>
      <protection hidden="1"/>
    </xf>
    <xf numFmtId="1" fontId="0" fillId="11" borderId="23" xfId="0" applyNumberFormat="1" applyFill="1" applyBorder="1" applyAlignment="1" applyProtection="1">
      <alignment horizontal="center" vertical="center"/>
      <protection hidden="1"/>
    </xf>
    <xf numFmtId="1" fontId="0" fillId="11" borderId="22" xfId="0" applyNumberFormat="1" applyFill="1" applyBorder="1" applyAlignment="1" applyProtection="1">
      <alignment horizontal="center" vertical="center"/>
      <protection hidden="1"/>
    </xf>
    <xf numFmtId="0" fontId="2" fillId="4" borderId="35" xfId="0" applyFont="1" applyFill="1" applyBorder="1" applyAlignment="1">
      <alignment horizontal="center" vertical="center"/>
    </xf>
    <xf numFmtId="0" fontId="2" fillId="4" borderId="44" xfId="0" applyFont="1" applyFill="1" applyBorder="1" applyAlignment="1">
      <alignment horizontal="center" vertical="center"/>
    </xf>
    <xf numFmtId="0" fontId="2" fillId="5" borderId="35" xfId="0" applyFont="1" applyFill="1" applyBorder="1" applyAlignment="1">
      <alignment horizontal="right" vertical="center"/>
    </xf>
    <xf numFmtId="0" fontId="2" fillId="5" borderId="36" xfId="0" applyFont="1" applyFill="1" applyBorder="1" applyAlignment="1">
      <alignment horizontal="right" vertical="center"/>
    </xf>
    <xf numFmtId="0" fontId="2" fillId="5" borderId="44" xfId="0" applyFont="1" applyFill="1" applyBorder="1" applyAlignment="1">
      <alignment horizontal="right" vertical="center"/>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8" borderId="15" xfId="0" applyFont="1" applyFill="1" applyBorder="1" applyAlignment="1">
      <alignment horizontal="center" vertical="center" wrapText="1"/>
    </xf>
    <xf numFmtId="0" fontId="0" fillId="18" borderId="20" xfId="0" applyFont="1" applyFill="1" applyBorder="1" applyAlignment="1">
      <alignment horizontal="center" vertical="center" wrapText="1"/>
    </xf>
    <xf numFmtId="0" fontId="0" fillId="18" borderId="37" xfId="0" applyFont="1" applyFill="1" applyBorder="1" applyAlignment="1">
      <alignment horizontal="center" vertical="center" wrapText="1"/>
    </xf>
    <xf numFmtId="0" fontId="0" fillId="0" borderId="20" xfId="0" applyBorder="1"/>
    <xf numFmtId="0" fontId="0" fillId="0" borderId="37" xfId="0" applyBorder="1"/>
    <xf numFmtId="0" fontId="0" fillId="0" borderId="20" xfId="0" applyBorder="1" applyAlignment="1">
      <alignment horizontal="center"/>
    </xf>
    <xf numFmtId="0" fontId="0" fillId="0" borderId="37" xfId="0" applyBorder="1" applyAlignment="1">
      <alignment horizontal="center"/>
    </xf>
    <xf numFmtId="0" fontId="0" fillId="18" borderId="15" xfId="0" applyFill="1" applyBorder="1" applyAlignment="1" applyProtection="1">
      <alignment horizontal="center" vertical="center" wrapText="1"/>
      <protection locked="0"/>
    </xf>
    <xf numFmtId="0" fontId="0" fillId="18" borderId="20" xfId="0" applyFill="1" applyBorder="1" applyAlignment="1" applyProtection="1">
      <alignment horizontal="center" vertical="center" wrapText="1"/>
      <protection locked="0"/>
    </xf>
    <xf numFmtId="0" fontId="0" fillId="18" borderId="37"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860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4860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860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860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08585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002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9906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3832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6</xdr:row>
      <xdr:rowOff>114300</xdr:rowOff>
    </xdr:from>
    <xdr:to>
      <xdr:col>4</xdr:col>
      <xdr:colOff>885825</xdr:colOff>
      <xdr:row>6</xdr:row>
      <xdr:rowOff>342900</xdr:rowOff>
    </xdr:to>
    <xdr:sp macro="[0]!home" textlink="">
      <xdr:nvSpPr>
        <xdr:cNvPr id="2" name="Rounded Rectangle 1"/>
        <xdr:cNvSpPr/>
      </xdr:nvSpPr>
      <xdr:spPr>
        <a:xfrm>
          <a:off x="323850" y="1143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6</xdr:row>
      <xdr:rowOff>104775</xdr:rowOff>
    </xdr:from>
    <xdr:to>
      <xdr:col>4</xdr:col>
      <xdr:colOff>1724025</xdr:colOff>
      <xdr:row>6</xdr:row>
      <xdr:rowOff>333375</xdr:rowOff>
    </xdr:to>
    <xdr:sp macro="[0]!'ValidateGeneralInfo 1'" textlink="">
      <xdr:nvSpPr>
        <xdr:cNvPr id="3" name="Rounded Rectangle 2"/>
        <xdr:cNvSpPr/>
      </xdr:nvSpPr>
      <xdr:spPr>
        <a:xfrm>
          <a:off x="1162050" y="104775"/>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323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6286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6</xdr:row>
      <xdr:rowOff>85725</xdr:rowOff>
    </xdr:from>
    <xdr:to>
      <xdr:col>5</xdr:col>
      <xdr:colOff>447675</xdr:colOff>
      <xdr:row>6</xdr:row>
      <xdr:rowOff>314325</xdr:rowOff>
    </xdr:to>
    <xdr:sp macro="[0]!home" textlink="">
      <xdr:nvSpPr>
        <xdr:cNvPr id="2" name="Rounded Rectangle 1"/>
        <xdr:cNvSpPr/>
      </xdr:nvSpPr>
      <xdr:spPr>
        <a:xfrm>
          <a:off x="371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533400</xdr:colOff>
      <xdr:row>6</xdr:row>
      <xdr:rowOff>76200</xdr:rowOff>
    </xdr:from>
    <xdr:to>
      <xdr:col>5</xdr:col>
      <xdr:colOff>1285875</xdr:colOff>
      <xdr:row>6</xdr:row>
      <xdr:rowOff>304800</xdr:rowOff>
    </xdr:to>
    <xdr:sp macro="[0]!'ValidateDeclaration 1'" textlink="">
      <xdr:nvSpPr>
        <xdr:cNvPr id="3" name="Rounded Rectangle 2"/>
        <xdr:cNvSpPr/>
      </xdr:nvSpPr>
      <xdr:spPr>
        <a:xfrm>
          <a:off x="12096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676525"/>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6572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3620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657225"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495425"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657225" y="2381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352550" y="2381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6858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335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114425"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800225"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10858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93357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47625</xdr:rowOff>
    </xdr:from>
    <xdr:to>
      <xdr:col>5</xdr:col>
      <xdr:colOff>657225</xdr:colOff>
      <xdr:row>13</xdr:row>
      <xdr:rowOff>257175</xdr:rowOff>
    </xdr:to>
    <xdr:sp macro="[0]!Add_Rows" textlink="">
      <xdr:nvSpPr>
        <xdr:cNvPr id="2" name="Rounded Rectangle 1"/>
        <xdr:cNvSpPr/>
      </xdr:nvSpPr>
      <xdr:spPr>
        <a:xfrm>
          <a:off x="8572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47625</xdr:rowOff>
    </xdr:from>
    <xdr:to>
      <xdr:col>5</xdr:col>
      <xdr:colOff>1343025</xdr:colOff>
      <xdr:row>13</xdr:row>
      <xdr:rowOff>257175</xdr:rowOff>
    </xdr:to>
    <xdr:sp macro="[0]!'Del_Form 1'" textlink="">
      <xdr:nvSpPr>
        <xdr:cNvPr id="3" name="Rounded Rectangle 2"/>
        <xdr:cNvSpPr/>
      </xdr:nvSpPr>
      <xdr:spPr>
        <a:xfrm>
          <a:off x="15430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8096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1600200</xdr:colOff>
      <xdr:row>7</xdr:row>
      <xdr:rowOff>38100</xdr:rowOff>
    </xdr:to>
    <xdr:sp macro="[0]!'ValidatePAC_Public 1'" textlink="">
      <xdr:nvSpPr>
        <xdr:cNvPr id="5" name="Rounded Rectangle 4"/>
        <xdr:cNvSpPr/>
      </xdr:nvSpPr>
      <xdr:spPr>
        <a:xfrm>
          <a:off x="16573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1114425"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800225"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10858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933575"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5619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192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419100</xdr:rowOff>
    </xdr:to>
    <xdr:sp macro="[0]!opentextblock" textlink="">
      <xdr:nvSpPr>
        <xdr:cNvPr id="5" name="Rounded Rectangle 4"/>
        <xdr:cNvSpPr/>
      </xdr:nvSpPr>
      <xdr:spPr>
        <a:xfrm>
          <a:off x="8096250" y="17278350"/>
          <a:ext cx="981075" cy="361950"/>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571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476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5241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5241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24125"/>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33650"/>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104775"/>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104775"/>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0.xml" /><Relationship Id="rId3" Type="http://schemas.openxmlformats.org/officeDocument/2006/relationships/printerSettings" Target="../printerSettings/printerSettings13.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4.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5.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6.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7"/>
  <dimension ref="D2:J55"/>
  <sheetViews>
    <sheetView showGridLines="0" workbookViewId="0" topLeftCell="A1"/>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97"/>
    </row>
    <row r="3" ht="15">
      <c r="I3" s="297"/>
    </row>
    <row r="4" ht="15">
      <c r="I4" s="297"/>
    </row>
    <row r="5" ht="15">
      <c r="I5" s="297"/>
    </row>
    <row r="6" spans="5:9" ht="15">
      <c r="E6" s="409" t="s">
        <v>1006</v>
      </c>
      <c r="F6" s="410"/>
      <c r="G6" s="410"/>
      <c r="H6" s="410"/>
      <c r="I6" s="411"/>
    </row>
    <row r="7" spans="5:9" ht="15">
      <c r="E7" s="298" t="s">
        <v>1007</v>
      </c>
      <c r="F7" s="412" t="s">
        <v>1008</v>
      </c>
      <c r="G7" s="413"/>
      <c r="H7" s="413"/>
      <c r="I7" s="414"/>
    </row>
    <row r="8" spans="5:9" ht="15">
      <c r="E8" s="298" t="s">
        <v>1009</v>
      </c>
      <c r="F8" s="412" t="s">
        <v>1010</v>
      </c>
      <c r="G8" s="415"/>
      <c r="H8" s="415"/>
      <c r="I8" s="416"/>
    </row>
    <row r="9" spans="5:9" ht="15">
      <c r="E9" s="298" t="s">
        <v>1011</v>
      </c>
      <c r="F9" s="412" t="s">
        <v>1012</v>
      </c>
      <c r="G9" s="415"/>
      <c r="H9" s="415"/>
      <c r="I9" s="416"/>
    </row>
    <row r="10" spans="5:9" ht="15">
      <c r="E10" s="298" t="s">
        <v>1013</v>
      </c>
      <c r="F10" s="412" t="s">
        <v>1043</v>
      </c>
      <c r="G10" s="415"/>
      <c r="H10" s="415"/>
      <c r="I10" s="416"/>
    </row>
    <row r="11" ht="15">
      <c r="I11" s="297"/>
    </row>
    <row r="12" ht="15">
      <c r="I12" s="297"/>
    </row>
    <row r="13" spans="4:10" ht="15">
      <c r="D13" s="417" t="s">
        <v>1014</v>
      </c>
      <c r="E13" s="418"/>
      <c r="F13" s="418"/>
      <c r="G13" s="418"/>
      <c r="H13" s="418"/>
      <c r="I13" s="418"/>
      <c r="J13" s="419"/>
    </row>
    <row r="14" spans="4:10" ht="27.75" customHeight="1">
      <c r="D14" s="420" t="s">
        <v>1015</v>
      </c>
      <c r="E14" s="420"/>
      <c r="F14" s="420"/>
      <c r="G14" s="420"/>
      <c r="H14" s="420"/>
      <c r="I14" s="420"/>
      <c r="J14" s="420"/>
    </row>
    <row r="15" spans="4:10" ht="45" customHeight="1">
      <c r="D15" s="421" t="s">
        <v>1016</v>
      </c>
      <c r="E15" s="421"/>
      <c r="F15" s="421"/>
      <c r="G15" s="421"/>
      <c r="H15" s="421"/>
      <c r="I15" s="421"/>
      <c r="J15" s="421"/>
    </row>
    <row r="16" spans="4:10" ht="15">
      <c r="D16" s="299"/>
      <c r="E16" s="299"/>
      <c r="F16" s="299"/>
      <c r="G16" s="299"/>
      <c r="H16" s="299"/>
      <c r="I16" s="300"/>
      <c r="J16" s="299"/>
    </row>
    <row r="17" ht="15">
      <c r="I17" s="297"/>
    </row>
    <row r="18" spans="4:10" ht="15.75">
      <c r="D18" s="380" t="s">
        <v>1017</v>
      </c>
      <c r="E18" s="381"/>
      <c r="F18" s="381"/>
      <c r="G18" s="381"/>
      <c r="H18" s="381"/>
      <c r="I18" s="381"/>
      <c r="J18" s="382"/>
    </row>
    <row r="19" spans="4:10" ht="18" customHeight="1">
      <c r="D19" s="389" t="s">
        <v>1018</v>
      </c>
      <c r="E19" s="422"/>
      <c r="F19" s="422"/>
      <c r="G19" s="422"/>
      <c r="H19" s="422"/>
      <c r="I19" s="422"/>
      <c r="J19" s="423"/>
    </row>
    <row r="20" spans="4:10" ht="16.5" customHeight="1">
      <c r="D20" s="424" t="s">
        <v>1019</v>
      </c>
      <c r="E20" s="425"/>
      <c r="F20" s="425"/>
      <c r="G20" s="425"/>
      <c r="H20" s="425"/>
      <c r="I20" s="425"/>
      <c r="J20" s="426"/>
    </row>
    <row r="21" spans="4:10" ht="16.5" customHeight="1">
      <c r="D21" s="403" t="s">
        <v>1020</v>
      </c>
      <c r="E21" s="404"/>
      <c r="F21" s="404"/>
      <c r="G21" s="404"/>
      <c r="H21" s="404"/>
      <c r="I21" s="404"/>
      <c r="J21" s="405"/>
    </row>
    <row r="22" spans="4:10" ht="18.75" customHeight="1">
      <c r="D22" s="403" t="s">
        <v>1021</v>
      </c>
      <c r="E22" s="404"/>
      <c r="F22" s="404"/>
      <c r="G22" s="404"/>
      <c r="H22" s="404"/>
      <c r="I22" s="404"/>
      <c r="J22" s="405"/>
    </row>
    <row r="23" spans="4:10" ht="28.5" customHeight="1">
      <c r="D23" s="406" t="s">
        <v>1022</v>
      </c>
      <c r="E23" s="407"/>
      <c r="F23" s="407"/>
      <c r="G23" s="407"/>
      <c r="H23" s="407"/>
      <c r="I23" s="407"/>
      <c r="J23" s="408"/>
    </row>
    <row r="24" ht="15">
      <c r="I24" s="297"/>
    </row>
    <row r="25" ht="15">
      <c r="I25" s="297"/>
    </row>
    <row r="26" spans="4:10" ht="15.75">
      <c r="D26" s="398" t="s">
        <v>1023</v>
      </c>
      <c r="E26" s="399"/>
      <c r="F26" s="399"/>
      <c r="G26" s="399"/>
      <c r="H26" s="399"/>
      <c r="I26" s="399"/>
      <c r="J26" s="400"/>
    </row>
    <row r="27" spans="4:10" ht="15">
      <c r="D27" s="301">
        <v>1</v>
      </c>
      <c r="E27" s="401" t="s">
        <v>1024</v>
      </c>
      <c r="F27" s="402"/>
      <c r="G27" s="402"/>
      <c r="H27" s="402"/>
      <c r="I27" s="402"/>
      <c r="J27" s="304" t="s">
        <v>1025</v>
      </c>
    </row>
    <row r="28" spans="4:10" ht="15">
      <c r="D28" s="301">
        <v>2</v>
      </c>
      <c r="E28" s="401" t="s">
        <v>1044</v>
      </c>
      <c r="F28" s="402"/>
      <c r="G28" s="402"/>
      <c r="H28" s="402"/>
      <c r="I28" s="402"/>
      <c r="J28" s="304" t="s">
        <v>1044</v>
      </c>
    </row>
    <row r="29" spans="4:10" ht="15">
      <c r="D29" s="301">
        <v>3</v>
      </c>
      <c r="E29" s="401" t="s">
        <v>1045</v>
      </c>
      <c r="F29" s="402"/>
      <c r="G29" s="402"/>
      <c r="H29" s="402"/>
      <c r="I29" s="402"/>
      <c r="J29" s="304" t="s">
        <v>1045</v>
      </c>
    </row>
    <row r="30" spans="4:10" ht="15">
      <c r="D30" s="301">
        <v>4</v>
      </c>
      <c r="E30" s="401" t="s">
        <v>1046</v>
      </c>
      <c r="F30" s="402"/>
      <c r="G30" s="402"/>
      <c r="H30" s="402"/>
      <c r="I30" s="402"/>
      <c r="J30" s="304" t="s">
        <v>1046</v>
      </c>
    </row>
    <row r="31" spans="4:10" ht="15">
      <c r="D31" s="302"/>
      <c r="E31" s="302"/>
      <c r="F31" s="302"/>
      <c r="G31" s="302"/>
      <c r="H31" s="302"/>
      <c r="I31" s="303"/>
      <c r="J31" s="302"/>
    </row>
    <row r="32" ht="15">
      <c r="I32" s="297"/>
    </row>
    <row r="33" spans="4:10" ht="18" customHeight="1">
      <c r="D33" s="380" t="s">
        <v>1026</v>
      </c>
      <c r="E33" s="381"/>
      <c r="F33" s="381"/>
      <c r="G33" s="381"/>
      <c r="H33" s="381"/>
      <c r="I33" s="381"/>
      <c r="J33" s="382"/>
    </row>
    <row r="34" spans="4:10" ht="60" customHeight="1">
      <c r="D34" s="383" t="s">
        <v>1047</v>
      </c>
      <c r="E34" s="384"/>
      <c r="F34" s="384"/>
      <c r="G34" s="384"/>
      <c r="H34" s="384"/>
      <c r="I34" s="384"/>
      <c r="J34" s="385"/>
    </row>
    <row r="35" spans="4:10" ht="49.5" customHeight="1">
      <c r="D35" s="386" t="s">
        <v>1027</v>
      </c>
      <c r="E35" s="387"/>
      <c r="F35" s="387"/>
      <c r="G35" s="387"/>
      <c r="H35" s="387"/>
      <c r="I35" s="387"/>
      <c r="J35" s="388"/>
    </row>
    <row r="36" spans="4:10" ht="53.25" customHeight="1">
      <c r="D36" s="386" t="s">
        <v>1028</v>
      </c>
      <c r="E36" s="387"/>
      <c r="F36" s="387"/>
      <c r="G36" s="387"/>
      <c r="H36" s="387"/>
      <c r="I36" s="387"/>
      <c r="J36" s="388"/>
    </row>
    <row r="37" spans="4:10" ht="30" customHeight="1">
      <c r="D37" s="389" t="s">
        <v>1029</v>
      </c>
      <c r="E37" s="390"/>
      <c r="F37" s="390"/>
      <c r="G37" s="390"/>
      <c r="H37" s="390"/>
      <c r="I37" s="390"/>
      <c r="J37" s="391"/>
    </row>
    <row r="38" spans="4:10" ht="56.25" customHeight="1">
      <c r="D38" s="392" t="s">
        <v>1030</v>
      </c>
      <c r="E38" s="393"/>
      <c r="F38" s="393"/>
      <c r="G38" s="393"/>
      <c r="H38" s="393"/>
      <c r="I38" s="393"/>
      <c r="J38" s="394"/>
    </row>
    <row r="39" spans="4:10" ht="84.75" customHeight="1">
      <c r="D39" s="392" t="s">
        <v>1031</v>
      </c>
      <c r="E39" s="393"/>
      <c r="F39" s="393"/>
      <c r="G39" s="393"/>
      <c r="H39" s="393"/>
      <c r="I39" s="393"/>
      <c r="J39" s="394"/>
    </row>
    <row r="40" spans="4:10" ht="61.5" customHeight="1">
      <c r="D40" s="395" t="s">
        <v>1032</v>
      </c>
      <c r="E40" s="396"/>
      <c r="F40" s="396"/>
      <c r="G40" s="396"/>
      <c r="H40" s="396"/>
      <c r="I40" s="396"/>
      <c r="J40" s="397"/>
    </row>
    <row r="41" ht="15">
      <c r="I41" s="297"/>
    </row>
    <row r="42" ht="15">
      <c r="I42" s="297"/>
    </row>
    <row r="43" spans="4:10" ht="15.75">
      <c r="D43" s="398" t="s">
        <v>1033</v>
      </c>
      <c r="E43" s="399"/>
      <c r="F43" s="399"/>
      <c r="G43" s="399"/>
      <c r="H43" s="399"/>
      <c r="I43" s="399"/>
      <c r="J43" s="400"/>
    </row>
    <row r="44" spans="4:10" ht="20.1" customHeight="1">
      <c r="D44" s="377" t="s">
        <v>1034</v>
      </c>
      <c r="E44" s="377"/>
      <c r="F44" s="377"/>
      <c r="G44" s="377"/>
      <c r="H44" s="377"/>
      <c r="I44" s="377"/>
      <c r="J44" s="377"/>
    </row>
    <row r="45" spans="4:10" ht="20.1" customHeight="1">
      <c r="D45" s="377" t="s">
        <v>1035</v>
      </c>
      <c r="E45" s="377"/>
      <c r="F45" s="377"/>
      <c r="G45" s="377"/>
      <c r="H45" s="377"/>
      <c r="I45" s="377"/>
      <c r="J45" s="377"/>
    </row>
    <row r="46" spans="4:10" ht="20.1" customHeight="1">
      <c r="D46" s="377" t="s">
        <v>1036</v>
      </c>
      <c r="E46" s="377"/>
      <c r="F46" s="377"/>
      <c r="G46" s="377"/>
      <c r="H46" s="377"/>
      <c r="I46" s="377"/>
      <c r="J46" s="377"/>
    </row>
    <row r="47" spans="4:10" ht="42" customHeight="1">
      <c r="D47" s="377" t="s">
        <v>1037</v>
      </c>
      <c r="E47" s="377"/>
      <c r="F47" s="377"/>
      <c r="G47" s="377"/>
      <c r="H47" s="377"/>
      <c r="I47" s="377"/>
      <c r="J47" s="377"/>
    </row>
    <row r="48" spans="4:10" ht="38.25" customHeight="1">
      <c r="D48" s="377" t="s">
        <v>1038</v>
      </c>
      <c r="E48" s="377"/>
      <c r="F48" s="377"/>
      <c r="G48" s="377"/>
      <c r="H48" s="377"/>
      <c r="I48" s="377"/>
      <c r="J48" s="377"/>
    </row>
    <row r="49" spans="4:10" ht="38.25" customHeight="1">
      <c r="D49" s="378" t="s">
        <v>1039</v>
      </c>
      <c r="E49" s="377"/>
      <c r="F49" s="377"/>
      <c r="G49" s="377"/>
      <c r="H49" s="377"/>
      <c r="I49" s="377"/>
      <c r="J49" s="377"/>
    </row>
    <row r="50" spans="4:10" ht="38.25" customHeight="1">
      <c r="D50" s="378" t="s">
        <v>1040</v>
      </c>
      <c r="E50" s="377"/>
      <c r="F50" s="377"/>
      <c r="G50" s="377"/>
      <c r="H50" s="377"/>
      <c r="I50" s="377"/>
      <c r="J50" s="377"/>
    </row>
    <row r="51" spans="4:10" ht="25.5" customHeight="1">
      <c r="D51" s="379" t="s">
        <v>1041</v>
      </c>
      <c r="E51" s="376"/>
      <c r="F51" s="376"/>
      <c r="G51" s="376"/>
      <c r="H51" s="376"/>
      <c r="I51" s="376"/>
      <c r="J51" s="376"/>
    </row>
    <row r="52" spans="4:10" ht="27.75" customHeight="1">
      <c r="D52" s="376" t="s">
        <v>1042</v>
      </c>
      <c r="E52" s="376"/>
      <c r="F52" s="376"/>
      <c r="G52" s="376"/>
      <c r="H52" s="376"/>
      <c r="I52" s="376"/>
      <c r="J52" s="376"/>
    </row>
    <row r="53" ht="15">
      <c r="I53" s="297"/>
    </row>
    <row r="54" ht="15">
      <c r="I54" s="297"/>
    </row>
    <row r="55" ht="15">
      <c r="I55" s="297"/>
    </row>
    <row r="56" ht="15" customHeight="1"/>
    <row r="57" ht="15" customHeight="1"/>
    <row r="58" ht="15" customHeight="1"/>
    <row r="59" ht="15" customHeight="1"/>
    <row r="60" ht="15" customHeight="1"/>
    <row r="61" ht="15" customHeight="1"/>
  </sheetData>
  <sheetProtection password="F884" sheet="1" objects="1" scenarios="1"/>
  <mergeCells count="37">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display="Declaration"/>
    <hyperlink ref="J29" location="Summary!A1" display="Summary"/>
    <hyperlink ref="J30" location="'Shareholding Pattern'!A1" display="Shareholding Pattern"/>
    <hyperlink ref="J27" location="GeneralInfo!A1" display="General Info"/>
    <hyperlink ref="F7:I7" location="Index!E13" display="Overview"/>
    <hyperlink ref="F8:I8" location="Index!E18" display="Before you begin"/>
    <hyperlink ref="F9:I9" location="Index!E26" display="Index"/>
    <hyperlink ref="F10:I10" location="Index!E33"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D1:AV16"/>
  <sheetViews>
    <sheetView showGridLines="0" zoomScale="85" zoomScaleNormal="85" workbookViewId="0" topLeftCell="D1">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hidden="1"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3.421875" style="324" customWidth="1"/>
    <col min="30" max="30" width="3.00390625" style="324" customWidth="1"/>
    <col min="31" max="16383" width="0.9921875" style="0" hidden="1" customWidth="1"/>
    <col min="16384" max="16384" width="4.140625" style="0" hidden="1" customWidth="1"/>
  </cols>
  <sheetData>
    <row r="1" spans="9:44" ht="0.75" customHeight="1">
      <c r="I1">
        <v>0</v>
      </c>
      <c r="AC1"/>
      <c r="AD1"/>
      <c r="AR1" s="7" t="s">
        <v>1004</v>
      </c>
    </row>
    <row r="2" spans="5:44" ht="15"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c r="AR2" s="7" t="s">
        <v>1052</v>
      </c>
    </row>
    <row r="3" spans="29:44" ht="15" hidden="1">
      <c r="AC3"/>
      <c r="AD3"/>
      <c r="AR3" s="7" t="s">
        <v>985</v>
      </c>
    </row>
    <row r="4" spans="29:44" ht="15" hidden="1">
      <c r="AC4"/>
      <c r="AD4"/>
      <c r="AR4" s="7" t="s">
        <v>927</v>
      </c>
    </row>
    <row r="5" spans="29:44" ht="15" hidden="1">
      <c r="AC5"/>
      <c r="AD5"/>
      <c r="AR5" s="7" t="s">
        <v>986</v>
      </c>
    </row>
    <row r="6" spans="29:44" ht="15" hidden="1">
      <c r="AC6"/>
      <c r="AD6"/>
      <c r="AR6" s="7" t="s">
        <v>935</v>
      </c>
    </row>
    <row r="7" spans="29:44" ht="15" customHeight="1">
      <c r="AC7"/>
      <c r="AD7"/>
      <c r="AR7" s="7"/>
    </row>
    <row r="8" spans="29:44" ht="15" customHeight="1">
      <c r="AC8"/>
      <c r="AD8"/>
      <c r="AR8" s="7"/>
    </row>
    <row r="9" spans="4:48" ht="29.25" customHeight="1">
      <c r="D9" s="456" t="s">
        <v>138</v>
      </c>
      <c r="E9" s="445" t="s">
        <v>34</v>
      </c>
      <c r="F9" s="445"/>
      <c r="G9" s="456" t="s">
        <v>137</v>
      </c>
      <c r="H9" s="445" t="s">
        <v>1</v>
      </c>
      <c r="I9" s="436" t="s">
        <v>961</v>
      </c>
      <c r="J9" s="445" t="s">
        <v>3</v>
      </c>
      <c r="K9" s="445" t="s">
        <v>4</v>
      </c>
      <c r="L9" s="445" t="s">
        <v>5</v>
      </c>
      <c r="M9" s="445" t="s">
        <v>6</v>
      </c>
      <c r="N9" s="445" t="s">
        <v>7</v>
      </c>
      <c r="O9" s="445" t="s">
        <v>8</v>
      </c>
      <c r="P9" s="445"/>
      <c r="Q9" s="445"/>
      <c r="R9" s="445"/>
      <c r="S9" s="445" t="s">
        <v>9</v>
      </c>
      <c r="T9" s="456" t="s">
        <v>1064</v>
      </c>
      <c r="U9" s="456" t="s">
        <v>135</v>
      </c>
      <c r="V9" s="445" t="s">
        <v>107</v>
      </c>
      <c r="W9" s="445" t="s">
        <v>12</v>
      </c>
      <c r="X9" s="445"/>
      <c r="Y9" s="445" t="s">
        <v>13</v>
      </c>
      <c r="Z9" s="445"/>
      <c r="AA9" s="445" t="s">
        <v>14</v>
      </c>
      <c r="AB9" s="436" t="s">
        <v>1053</v>
      </c>
      <c r="AC9"/>
      <c r="AD9"/>
      <c r="AR9" s="7"/>
      <c r="AV9" t="s">
        <v>34</v>
      </c>
    </row>
    <row r="10" spans="4:48" ht="31.5" customHeight="1">
      <c r="D10" s="457"/>
      <c r="E10" s="445"/>
      <c r="F10" s="445"/>
      <c r="G10" s="457"/>
      <c r="H10" s="445"/>
      <c r="I10" s="445"/>
      <c r="J10" s="445"/>
      <c r="K10" s="445"/>
      <c r="L10" s="445"/>
      <c r="M10" s="445"/>
      <c r="N10" s="445"/>
      <c r="O10" s="445" t="s">
        <v>15</v>
      </c>
      <c r="P10" s="445"/>
      <c r="Q10" s="445"/>
      <c r="R10" s="445" t="s">
        <v>16</v>
      </c>
      <c r="S10" s="445"/>
      <c r="T10" s="457"/>
      <c r="U10" s="457"/>
      <c r="V10" s="445"/>
      <c r="W10" s="445"/>
      <c r="X10" s="445"/>
      <c r="Y10" s="445"/>
      <c r="Z10" s="445"/>
      <c r="AA10" s="445"/>
      <c r="AB10" s="445"/>
      <c r="AC10"/>
      <c r="AD10"/>
      <c r="AR10" s="7"/>
      <c r="AV10" t="s">
        <v>979</v>
      </c>
    </row>
    <row r="11" spans="4:30" ht="78.75" customHeight="1">
      <c r="D11" s="458"/>
      <c r="E11" s="445"/>
      <c r="F11" s="445"/>
      <c r="G11" s="458"/>
      <c r="H11" s="445"/>
      <c r="I11" s="445"/>
      <c r="J11" s="445"/>
      <c r="K11" s="445"/>
      <c r="L11" s="445"/>
      <c r="M11" s="445"/>
      <c r="N11" s="445"/>
      <c r="O11" s="44" t="s">
        <v>17</v>
      </c>
      <c r="P11" s="44" t="s">
        <v>18</v>
      </c>
      <c r="Q11" s="44" t="s">
        <v>19</v>
      </c>
      <c r="R11" s="445"/>
      <c r="S11" s="445"/>
      <c r="T11" s="458"/>
      <c r="U11" s="458"/>
      <c r="V11" s="445"/>
      <c r="W11" s="44" t="s">
        <v>20</v>
      </c>
      <c r="X11" s="44" t="s">
        <v>21</v>
      </c>
      <c r="Y11" s="44" t="s">
        <v>20</v>
      </c>
      <c r="Z11" s="44" t="s">
        <v>21</v>
      </c>
      <c r="AA11" s="445"/>
      <c r="AB11" s="445"/>
      <c r="AC11"/>
      <c r="AD11"/>
    </row>
    <row r="12" spans="4:30" ht="24" customHeight="1">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4:31" s="11" customFormat="1" ht="24" customHeight="1" hidden="1">
      <c r="D13" s="221"/>
      <c r="E13" s="99"/>
      <c r="F13" s="90"/>
      <c r="G13" s="90"/>
      <c r="H13" s="16"/>
      <c r="I13" s="16"/>
      <c r="J13" s="16"/>
      <c r="K13" s="51"/>
      <c r="L13" s="51"/>
      <c r="M13" s="265" t="str">
        <f>+_xlfn.IFERROR(IF(COUNT(J13:L13),ROUND(SUM(J13:L13),0),""),"")</f>
        <v/>
      </c>
      <c r="N13" s="263" t="str">
        <f>+_xlfn.IFERROR(IF(COUNT(M13),ROUND(M13/'Shareholding Pattern'!$L$57*100,2),""),0)</f>
        <v/>
      </c>
      <c r="O13" s="307" t="str">
        <f>IF(J13="","",J13)</f>
        <v/>
      </c>
      <c r="P13" s="233"/>
      <c r="Q13" s="264" t="str">
        <f>+_xlfn.IFERROR(IF(COUNT(O13:P13),ROUND(SUM(O13,P13),2),""),"")</f>
        <v/>
      </c>
      <c r="R13" s="263" t="str">
        <f>+_xlfn.IFERROR(IF(COUNT(Q13),ROUND(Q13/('Shareholding Pattern'!$P$58)*100,2),""),0)</f>
        <v/>
      </c>
      <c r="S13" s="51"/>
      <c r="T13" s="51"/>
      <c r="U13" s="266" t="str">
        <f>+_xlfn.IFERROR(IF(COUNT(S13:T13),ROUND(SUM(S13:T13),0),""),"")</f>
        <v/>
      </c>
      <c r="V13" s="263" t="str">
        <f>+_xlfn.IFERROR(IF(COUNT(M13,U13),ROUND(SUM(U13,M13)/SUM('Shareholding Pattern'!$L$57,'Shareholding Pattern'!$T$57)*100,2),""),0)</f>
        <v/>
      </c>
      <c r="W13" s="51"/>
      <c r="X13" s="263" t="str">
        <f>+_xlfn.IFERROR(IF(COUNT(W13),ROUND(SUM(W13)/SUM(M13)*100,2),""),0)</f>
        <v/>
      </c>
      <c r="Y13" s="51"/>
      <c r="Z13" s="263" t="str">
        <f>+_xlfn.IFERROR(IF(COUNT(Y13),ROUND(SUM(Y13)/SUM(M13)*100,2),""),0)</f>
        <v/>
      </c>
      <c r="AA13" s="238"/>
      <c r="AB13" s="316"/>
      <c r="AC13" s="323">
        <f>IF(SUM(I13:AA13)&gt;0,1,0)</f>
        <v>0</v>
      </c>
      <c r="AD13" s="323" t="str">
        <f>IF(COUNT(H15:$Y$14999)=0,"",SUM(AC1:AC65533))</f>
        <v/>
      </c>
      <c r="AE13" s="11">
        <f>SUM(AC1:AC65535)</f>
        <v>0</v>
      </c>
    </row>
    <row r="14" spans="4:2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26" ht="18.75" customHeight="1" hidden="1">
      <c r="D15" s="49"/>
      <c r="Z15" s="239"/>
    </row>
    <row r="16" spans="4:27" ht="20.1" customHeight="1">
      <c r="D16" s="63"/>
      <c r="E16" s="240" t="s">
        <v>1002</v>
      </c>
      <c r="F16" s="39"/>
      <c r="G16" s="64"/>
      <c r="H16" s="240" t="s">
        <v>19</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Pattern'!$L$57*100,2),""),0)</f>
        <v/>
      </c>
      <c r="O16" s="215" t="str">
        <f>+_xlfn.IFERROR(IF(COUNT(O14:O15),ROUND(SUM(O14:O15),0),""),"")</f>
        <v/>
      </c>
      <c r="P16" s="215" t="str">
        <f>+_xlfn.IFERROR(IF(COUNT(P14:P15),ROUND(SUM(P14:P15),0),""),"")</f>
        <v/>
      </c>
      <c r="Q16" s="215" t="str">
        <f>+_xlfn.IFERROR(IF(COUNT(Q14:Q15),ROUND(SUM(Q14:Q15),0),""),"")</f>
        <v/>
      </c>
      <c r="R16" s="263" t="str">
        <f>+_xlfn.IFERROR(IF(COUNT(Q16),ROUND(Q16/('Shareholding Pattern'!$P$58)*100,2),""),0)</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Pattern'!$T$57)*100,2),""),0)</f>
        <v/>
      </c>
      <c r="W16" s="77" t="str">
        <f>+_xlfn.IFERROR(IF(COUNT(W14:W15),ROUND(SUM(W14:W15),0),""),"")</f>
        <v/>
      </c>
      <c r="X16" s="263" t="str">
        <f>+_xlfn.IFERROR(IF(COUNT(W16),ROUND(SUM(W16)/SUM(M16)*100,2),""),0)</f>
        <v/>
      </c>
      <c r="Y16" s="77" t="str">
        <f>+_xlfn.IFERROR(IF(COUNT(Y14:Y15),ROUND(SUM(Y14:Y15),0),""),"")</f>
        <v/>
      </c>
      <c r="Z16" s="263" t="str">
        <f>+_xlfn.IFERROR(IF(COUNT(Y16),ROUND(SUM(Y16)/SUM(M16)*100,2),""),0)</f>
        <v/>
      </c>
      <c r="AA16" s="77" t="str">
        <f>+_xlfn.IFERROR(IF(COUNT(AA14:AA15),ROUND(SUM(AA14:AA15),0),""),"")</f>
        <v/>
      </c>
    </row>
  </sheetData>
  <sheetProtection password="F884" sheet="1" objects="1" scenarios="1"/>
  <mergeCells count="22">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 ref="T9:T11"/>
    <mergeCell ref="U9:U11"/>
    <mergeCell ref="O10:Q10"/>
    <mergeCell ref="R10:R11"/>
    <mergeCell ref="S9:S11"/>
    <mergeCell ref="O9:R9"/>
  </mergeCells>
  <dataValidations count="8">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AB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P13 S13:T13 I13:L13">
      <formula1>0</formula1>
    </dataValidation>
    <dataValidation type="list" allowBlank="1" showInputMessage="1" showErrorMessage="1" sqref="E13">
      <formula1>$AR$1:$AR$6</formula1>
    </dataValidation>
    <dataValidation operator="greaterThanOrEqual" allowBlank="1" showInputMessage="1" showErrorMessage="1" sqref="O13"/>
    <dataValidation type="list" allowBlank="1" showInputMessage="1" showErrorMessage="1" sqref="F13">
      <formula1>$AV$9:$AV$10</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6">
    <tabColor theme="2" tint="-0.09996999800205231"/>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9" width="14.57421875" style="0" hidden="1"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3.7109375" style="0" customWidth="1"/>
    <col min="28" max="28" width="3.421875" style="0" customWidth="1"/>
    <col min="29" max="16383" width="1.8515625" style="0" hidden="1" customWidth="1"/>
    <col min="16384" max="16384" width="7.42187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7" ht="15" customHeight="1"/>
    <row r="8" ht="15" customHeight="1"/>
    <row r="9" spans="5:26"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13</v>
      </c>
      <c r="X9" s="445"/>
      <c r="Y9" s="445" t="s">
        <v>14</v>
      </c>
      <c r="Z9" s="436" t="s">
        <v>1053</v>
      </c>
    </row>
    <row r="10" spans="5:26"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Y10" s="445"/>
      <c r="Z10" s="445"/>
    </row>
    <row r="11" spans="5:26"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 t="s">
        <v>20</v>
      </c>
      <c r="X11" s="44" t="s">
        <v>21</v>
      </c>
      <c r="Y11" s="445"/>
      <c r="Z11" s="445"/>
    </row>
    <row r="12" spans="5:26" s="5" customFormat="1" ht="33" customHeight="1">
      <c r="E12" s="9" t="s">
        <v>83</v>
      </c>
      <c r="F12" s="309" t="s">
        <v>38</v>
      </c>
      <c r="G12" s="33"/>
      <c r="H12" s="33"/>
      <c r="I12" s="33"/>
      <c r="J12" s="33"/>
      <c r="K12" s="33"/>
      <c r="L12" s="33"/>
      <c r="M12" s="33"/>
      <c r="N12" s="33"/>
      <c r="O12" s="33"/>
      <c r="P12" s="33"/>
      <c r="Q12" s="33"/>
      <c r="R12" s="33"/>
      <c r="S12" s="33"/>
      <c r="T12" s="33"/>
      <c r="U12" s="33"/>
      <c r="V12" s="33"/>
      <c r="W12" s="33"/>
      <c r="X12" s="33"/>
      <c r="Y12" s="33"/>
      <c r="Z12" s="34"/>
    </row>
    <row r="13" spans="5:30" s="11" customFormat="1" ht="18.75" customHeight="1" hidden="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5" ht="24.95" customHeight="1" hidden="1">
      <c r="E15" s="12"/>
      <c r="F15" s="13"/>
      <c r="G15" s="13"/>
      <c r="H15" s="13"/>
      <c r="I15" s="13"/>
      <c r="J15" s="13"/>
      <c r="K15" s="13"/>
      <c r="L15" s="13"/>
      <c r="M15" s="13"/>
      <c r="N15" s="13"/>
      <c r="O15" s="13"/>
      <c r="P15" s="13"/>
      <c r="Q15" s="13"/>
      <c r="R15" s="13"/>
      <c r="S15" s="13"/>
      <c r="T15" s="13"/>
      <c r="U15" s="13"/>
      <c r="V15" s="13"/>
      <c r="W15" s="13"/>
      <c r="X15" s="13"/>
      <c r="Y15" s="224"/>
    </row>
    <row r="16" spans="5:25"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H13:J13 M13:N13">
      <formula1>0</formula1>
    </dataValidation>
    <dataValidation type="textLength" operator="equal" allowBlank="1" showInputMessage="1" showErrorMessage="1" prompt="[A-Z][A-Z][A-Z][A-Z][A-Z][0-9][0-9][0-9][0-9][A-Z]&#10;&#10;In absence of PAN write : ZZZZZ9999Z" sqref="G13">
      <formula1>10</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7">
    <tabColor theme="2" tint="-0.09996999800205231"/>
  </sheetPr>
  <dimension ref="E1:AD23"/>
  <sheetViews>
    <sheetView showGridLines="0" zoomScale="90" zoomScaleNormal="90" workbookViewId="0" topLeftCell="F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2.421875" style="0" customWidth="1"/>
    <col min="28" max="28" width="2.57421875" style="0" customWidth="1"/>
    <col min="29" max="16384" width="2.00390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9" spans="5:26"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13</v>
      </c>
      <c r="X9" s="445"/>
      <c r="Y9" s="445" t="s">
        <v>14</v>
      </c>
      <c r="Z9" s="436" t="s">
        <v>1053</v>
      </c>
    </row>
    <row r="10" spans="5:26"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Y10" s="445"/>
      <c r="Z10" s="445"/>
    </row>
    <row r="11" spans="5:26"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 t="s">
        <v>20</v>
      </c>
      <c r="X11" s="44" t="s">
        <v>21</v>
      </c>
      <c r="Y11" s="445"/>
      <c r="Z11" s="445"/>
    </row>
    <row r="12" spans="5:26" ht="21" customHeight="1">
      <c r="E12" s="9" t="s">
        <v>83</v>
      </c>
      <c r="F12" s="309" t="s">
        <v>39</v>
      </c>
      <c r="G12" s="33"/>
      <c r="H12" s="33"/>
      <c r="I12" s="33"/>
      <c r="J12" s="33"/>
      <c r="K12" s="33"/>
      <c r="L12" s="33"/>
      <c r="M12" s="33"/>
      <c r="N12" s="33"/>
      <c r="O12" s="33"/>
      <c r="P12" s="33"/>
      <c r="Q12" s="33"/>
      <c r="R12" s="33"/>
      <c r="S12" s="33"/>
      <c r="T12" s="33"/>
      <c r="U12" s="33"/>
      <c r="V12" s="33"/>
      <c r="W12" s="33"/>
      <c r="X12" s="33"/>
      <c r="Y12" s="33"/>
      <c r="Z12" s="34"/>
    </row>
    <row r="13" spans="5:30" s="11" customFormat="1" ht="13.5" customHeight="1" hidden="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IF(SUM(H13:I13)&gt;0,1,0)</f>
        <v>0</v>
      </c>
      <c r="AD13" s="11" t="str">
        <f>IF(COUNT(H15:$Y$15000)=0,"",SUM(AC1:AC65533))</f>
        <v/>
      </c>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5" ht="15.75" customHeight="1" hidden="1">
      <c r="E15" s="12"/>
      <c r="F15" s="13"/>
      <c r="G15" s="13"/>
      <c r="H15" s="13"/>
      <c r="I15" s="13"/>
      <c r="J15" s="13"/>
      <c r="K15" s="13"/>
      <c r="L15" s="13"/>
      <c r="M15" s="13"/>
      <c r="N15" s="13"/>
      <c r="O15" s="13"/>
      <c r="P15" s="13"/>
      <c r="Q15" s="13"/>
      <c r="R15" s="13"/>
      <c r="S15" s="13"/>
      <c r="T15" s="13"/>
      <c r="U15" s="13"/>
      <c r="V15" s="13"/>
      <c r="W15" s="13"/>
      <c r="X15" s="13"/>
      <c r="Y15" s="224"/>
    </row>
    <row r="16" spans="5:25"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row r="23" ht="15">
      <c r="I23" t="s">
        <v>984</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8">
    <tabColor theme="2" tint="-0.09996999800205231"/>
  </sheetPr>
  <dimension ref="E1:AR16"/>
  <sheetViews>
    <sheetView showGridLines="0" zoomScale="90" zoomScaleNormal="90" workbookViewId="0" topLeftCell="F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4.140625" style="0" customWidth="1"/>
    <col min="28" max="28" width="3.28125" style="0" customWidth="1"/>
    <col min="29" max="16384" width="1.42187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7" ht="15" customHeight="1">
      <c r="AR7" t="s">
        <v>927</v>
      </c>
    </row>
    <row r="8" ht="15" customHeight="1">
      <c r="AR8" t="s">
        <v>929</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13</v>
      </c>
      <c r="X9" s="445"/>
      <c r="Y9" s="445" t="s">
        <v>14</v>
      </c>
      <c r="Z9" s="436" t="s">
        <v>1053</v>
      </c>
      <c r="AR9" t="s">
        <v>930</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Y10" s="445"/>
      <c r="Z10" s="445"/>
      <c r="AR10" t="s">
        <v>931</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 t="s">
        <v>20</v>
      </c>
      <c r="X11" s="44" t="s">
        <v>21</v>
      </c>
      <c r="Y11" s="445"/>
      <c r="Z11" s="445"/>
      <c r="AR11" t="s">
        <v>936</v>
      </c>
    </row>
    <row r="12" spans="5:44" ht="21.75" customHeight="1">
      <c r="E12" s="9" t="s">
        <v>84</v>
      </c>
      <c r="F12" s="309"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customHeight="1" hidden="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25" ht="15.75" customHeight="1" hidden="1">
      <c r="E15" s="12"/>
      <c r="F15" s="13"/>
      <c r="G15" s="13"/>
      <c r="H15" s="47"/>
      <c r="I15" s="13"/>
      <c r="J15" s="13"/>
      <c r="K15" s="13"/>
      <c r="L15" s="13"/>
      <c r="M15" s="13"/>
      <c r="N15" s="13"/>
      <c r="O15" s="13"/>
      <c r="P15" s="13"/>
      <c r="Q15" s="13"/>
      <c r="R15" s="13"/>
      <c r="S15" s="13"/>
      <c r="T15" s="13"/>
      <c r="U15" s="13"/>
      <c r="V15" s="13"/>
      <c r="W15" s="13"/>
      <c r="X15" s="13"/>
      <c r="Y15" s="224"/>
    </row>
    <row r="16" spans="5:25" ht="20.1" customHeight="1">
      <c r="E16" s="63"/>
      <c r="F16" s="148" t="s">
        <v>1002</v>
      </c>
      <c r="G16" s="148"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7" t="str">
        <f>+_xlfn.IFERROR(IF(COUNT(M14:M15),ROUND(SUM(M14:M15),0),""),"")</f>
        <v/>
      </c>
      <c r="N16" s="37" t="str">
        <f>+_xlfn.IFERROR(IF(COUNT(N14:N15),ROUND(SUM(N14:N15),0),""),"")</f>
        <v/>
      </c>
      <c r="O16" s="37"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19">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9">
    <tabColor theme="2" tint="-0.0999699980020523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5.00390625" style="0" customWidth="1"/>
    <col min="28" max="28" width="4.7109375" style="0" customWidth="1"/>
    <col min="29" max="16384" width="2.42187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7" ht="15" customHeight="1">
      <c r="AR7" t="s">
        <v>927</v>
      </c>
    </row>
    <row r="8" ht="15" customHeight="1">
      <c r="AR8" t="s">
        <v>929</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13</v>
      </c>
      <c r="X9" s="445"/>
      <c r="Y9" s="445" t="s">
        <v>14</v>
      </c>
      <c r="Z9" s="436" t="s">
        <v>1053</v>
      </c>
      <c r="AR9" t="s">
        <v>930</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Y10" s="445"/>
      <c r="Z10" s="445"/>
      <c r="AR10" t="s">
        <v>931</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 t="s">
        <v>20</v>
      </c>
      <c r="X11" s="44" t="s">
        <v>21</v>
      </c>
      <c r="Y11" s="445"/>
      <c r="Z11" s="445"/>
      <c r="AR11" t="s">
        <v>936</v>
      </c>
    </row>
    <row r="12" spans="5:44" ht="21.75" customHeight="1">
      <c r="E12" s="9" t="s">
        <v>85</v>
      </c>
      <c r="F12" s="309"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224"/>
    </row>
    <row r="16" spans="5:25" ht="20.1" customHeight="1">
      <c r="E16" s="63"/>
      <c r="F16" s="64" t="s">
        <v>1000</v>
      </c>
      <c r="G16" s="64"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7" t="str">
        <f>+_xlfn.IFERROR(IF(COUNT(M14:M15),ROUND(SUM(M14:M15),0),""),"")</f>
        <v/>
      </c>
      <c r="N16" s="37" t="str">
        <f>+_xlfn.IFERROR(IF(COUNT(N14:N15),ROUND(SUM(N14:N15),0),""),"")</f>
        <v/>
      </c>
      <c r="O16" s="37"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0">
    <tabColor theme="2" tint="-0.09996999800205231"/>
  </sheetPr>
  <dimension ref="D1:AV16"/>
  <sheetViews>
    <sheetView showGridLines="0" zoomScale="85" zoomScaleNormal="85" workbookViewId="0" topLeftCell="A7">
      <selection activeCell="G16" sqref="G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2.8515625" style="0" customWidth="1"/>
    <col min="18" max="18" width="12.57421875" style="0" customWidth="1"/>
    <col min="19" max="20" width="14.57421875" style="0" hidden="1" customWidth="1"/>
    <col min="21" max="21" width="18.00390625" style="0" hidden="1"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2.57421875" style="324" customWidth="1"/>
    <col min="30" max="30" width="3.8515625" style="324" customWidth="1"/>
    <col min="31" max="16384" width="4.8515625" style="0" hidden="1" customWidth="1"/>
  </cols>
  <sheetData>
    <row r="1" spans="9:30" ht="15" hidden="1">
      <c r="I1">
        <v>0</v>
      </c>
      <c r="AC1"/>
      <c r="AD1"/>
    </row>
    <row r="2" spans="5:30" ht="15"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row>
    <row r="3" spans="29:45" ht="15" hidden="1">
      <c r="AC3"/>
      <c r="AD3"/>
      <c r="AR3" t="s">
        <v>1052</v>
      </c>
      <c r="AS3" t="s">
        <v>935</v>
      </c>
    </row>
    <row r="4" spans="29:30" ht="15" hidden="1">
      <c r="AC4"/>
      <c r="AD4"/>
    </row>
    <row r="5" spans="29:30" ht="15" hidden="1">
      <c r="AC5"/>
      <c r="AD5"/>
    </row>
    <row r="6" spans="29:30" ht="15" hidden="1">
      <c r="AC6"/>
      <c r="AD6"/>
    </row>
    <row r="7" spans="29:44" ht="18" customHeight="1">
      <c r="AC7"/>
      <c r="AD7"/>
      <c r="AR7" s="75"/>
    </row>
    <row r="8" spans="29:44" ht="15" customHeight="1">
      <c r="AC8"/>
      <c r="AD8"/>
      <c r="AR8" s="75"/>
    </row>
    <row r="9" spans="4:48" ht="29.25" customHeight="1">
      <c r="D9" s="456" t="s">
        <v>138</v>
      </c>
      <c r="E9" s="445" t="s">
        <v>34</v>
      </c>
      <c r="F9" s="445"/>
      <c r="G9" s="456" t="s">
        <v>137</v>
      </c>
      <c r="H9" s="445" t="s">
        <v>1</v>
      </c>
      <c r="I9" s="436" t="s">
        <v>961</v>
      </c>
      <c r="J9" s="445" t="s">
        <v>3</v>
      </c>
      <c r="K9" s="445" t="s">
        <v>4</v>
      </c>
      <c r="L9" s="445" t="s">
        <v>5</v>
      </c>
      <c r="M9" s="445" t="s">
        <v>6</v>
      </c>
      <c r="N9" s="445" t="s">
        <v>7</v>
      </c>
      <c r="O9" s="445" t="s">
        <v>8</v>
      </c>
      <c r="P9" s="445"/>
      <c r="Q9" s="445"/>
      <c r="R9" s="445"/>
      <c r="S9" s="445" t="s">
        <v>9</v>
      </c>
      <c r="T9" s="456" t="s">
        <v>1064</v>
      </c>
      <c r="U9" s="456" t="s">
        <v>135</v>
      </c>
      <c r="V9" s="445" t="s">
        <v>107</v>
      </c>
      <c r="W9" s="445" t="s">
        <v>12</v>
      </c>
      <c r="X9" s="445"/>
      <c r="Y9" s="445" t="s">
        <v>13</v>
      </c>
      <c r="Z9" s="445"/>
      <c r="AA9" s="445" t="s">
        <v>14</v>
      </c>
      <c r="AB9" s="436" t="s">
        <v>1053</v>
      </c>
      <c r="AC9"/>
      <c r="AD9"/>
      <c r="AS9" s="75"/>
      <c r="AV9" t="s">
        <v>34</v>
      </c>
    </row>
    <row r="10" spans="4:48" ht="31.5" customHeight="1">
      <c r="D10" s="457"/>
      <c r="E10" s="445"/>
      <c r="F10" s="445"/>
      <c r="G10" s="457"/>
      <c r="H10" s="445"/>
      <c r="I10" s="445"/>
      <c r="J10" s="445"/>
      <c r="K10" s="445"/>
      <c r="L10" s="445"/>
      <c r="M10" s="445"/>
      <c r="N10" s="445"/>
      <c r="O10" s="445" t="s">
        <v>15</v>
      </c>
      <c r="P10" s="445"/>
      <c r="Q10" s="445"/>
      <c r="R10" s="445" t="s">
        <v>16</v>
      </c>
      <c r="S10" s="445"/>
      <c r="T10" s="457"/>
      <c r="U10" s="457"/>
      <c r="V10" s="445"/>
      <c r="W10" s="445"/>
      <c r="X10" s="445"/>
      <c r="Y10" s="445"/>
      <c r="Z10" s="445"/>
      <c r="AA10" s="445"/>
      <c r="AB10" s="445"/>
      <c r="AC10"/>
      <c r="AD10"/>
      <c r="AS10" s="75"/>
      <c r="AV10" t="s">
        <v>979</v>
      </c>
    </row>
    <row r="11" spans="4:45" ht="78.75" customHeight="1">
      <c r="D11" s="458"/>
      <c r="E11" s="445"/>
      <c r="F11" s="445"/>
      <c r="G11" s="458"/>
      <c r="H11" s="445"/>
      <c r="I11" s="445"/>
      <c r="J11" s="445"/>
      <c r="K11" s="445"/>
      <c r="L11" s="445"/>
      <c r="M11" s="445"/>
      <c r="N11" s="445"/>
      <c r="O11" s="44" t="s">
        <v>17</v>
      </c>
      <c r="P11" s="44" t="s">
        <v>18</v>
      </c>
      <c r="Q11" s="44" t="s">
        <v>19</v>
      </c>
      <c r="R11" s="445"/>
      <c r="S11" s="445"/>
      <c r="T11" s="458"/>
      <c r="U11" s="458"/>
      <c r="V11" s="445"/>
      <c r="W11" s="44" t="s">
        <v>20</v>
      </c>
      <c r="X11" s="44" t="s">
        <v>21</v>
      </c>
      <c r="Y11" s="44" t="s">
        <v>20</v>
      </c>
      <c r="Z11" s="44" t="s">
        <v>21</v>
      </c>
      <c r="AA11" s="445"/>
      <c r="AB11" s="445"/>
      <c r="AC11"/>
      <c r="AD11"/>
      <c r="AS11" s="75"/>
    </row>
    <row r="12" spans="4:44" ht="30"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4:44" s="11" customFormat="1" ht="0.75" customHeight="1" hidden="1">
      <c r="D13" s="221"/>
      <c r="E13" s="90"/>
      <c r="F13" s="90"/>
      <c r="G13" s="90"/>
      <c r="H13" s="10"/>
      <c r="I13" s="16"/>
      <c r="J13" s="16"/>
      <c r="K13" s="51"/>
      <c r="L13" s="51"/>
      <c r="M13" s="265" t="str">
        <f>+_xlfn.IFERROR(IF(COUNT(J13:L13),ROUND(SUM(J13:L13),0),""),"")</f>
        <v/>
      </c>
      <c r="N13" s="263" t="str">
        <f>+_xlfn.IFERROR(IF(COUNT(M13),ROUND(M13/'Shareholding Pattern'!$L$57*100,2),""),0)</f>
        <v/>
      </c>
      <c r="O13" s="307" t="str">
        <f>IF(J13="","",J13)</f>
        <v/>
      </c>
      <c r="P13" s="233"/>
      <c r="Q13" s="55" t="str">
        <f>+_xlfn.IFERROR(IF(COUNT(O13:P13),ROUND(SUM(O13,P13),0),""),"")</f>
        <v/>
      </c>
      <c r="R13" s="17" t="str">
        <f>+_xlfn.IFERROR(IF(COUNT(Q13),ROUND(Q13/('Shareholding Pattern'!$P$58)*100,2),""),0)</f>
        <v/>
      </c>
      <c r="S13" s="51"/>
      <c r="T13" s="51"/>
      <c r="U13" s="52" t="str">
        <f>+_xlfn.IFERROR(IF(COUNT(S13:T13),ROUND(SUM(S13:T13),0),""),"")</f>
        <v/>
      </c>
      <c r="V13" s="17" t="str">
        <f>+_xlfn.IFERROR(IF(COUNT(M13,U13),ROUND(SUM(U13,M13)/SUM('Shareholding Pattern'!$L$57,'Shareholding Pattern'!$T$57)*100,2),""),0)</f>
        <v/>
      </c>
      <c r="W13" s="51"/>
      <c r="X13" s="17" t="str">
        <f>+_xlfn.IFERROR(IF(W13="","",(IF(COUNT(W13,M13),ROUND(SUM(W13)/SUM(M13)*100,2),""))),0)</f>
        <v/>
      </c>
      <c r="Y13" s="51"/>
      <c r="Z13" s="17" t="str">
        <f>+_xlfn.IFERROR(IF(Y13="","",(IF(COUNT(Y13,M13),ROUND(SUM(Y13)/SUM(M13)*100,2),""))),0)</f>
        <v/>
      </c>
      <c r="AA13" s="16"/>
      <c r="AB13" s="314"/>
      <c r="AC13" s="323">
        <f>IF(SUM(I13:AA13),1,0)</f>
        <v>0</v>
      </c>
      <c r="AD13" s="323" t="str">
        <f>IF(COUNT(H15:$Y$15000)=0,"",SUM(AC1:AC65533))</f>
        <v/>
      </c>
      <c r="AR13" s="75"/>
    </row>
    <row r="14" spans="4:44"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26" ht="15" hidden="1">
      <c r="D15" s="49"/>
      <c r="Z15" s="224"/>
    </row>
    <row r="16" spans="4:27" ht="20.1" customHeight="1">
      <c r="D16" s="63"/>
      <c r="E16" s="39"/>
      <c r="F16" s="39"/>
      <c r="G16" s="240" t="s">
        <v>1002</v>
      </c>
      <c r="H16" s="240" t="s">
        <v>19</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Pattern'!$L$57*100,2),""),0)</f>
        <v/>
      </c>
      <c r="O16" s="215" t="str">
        <f>+_xlfn.IFERROR(IF(COUNT(O14:O15),ROUND(SUM(O14:O15),0),""),"")</f>
        <v/>
      </c>
      <c r="P16" s="215" t="str">
        <f>+_xlfn.IFERROR(IF(COUNT(P14:P15),ROUND(SUM(P14:P15),0),""),"")</f>
        <v/>
      </c>
      <c r="Q16" s="215" t="str">
        <f>+_xlfn.IFERROR(IF(COUNT(Q14:Q15),ROUND(SUM(Q14:Q15),0),""),"")</f>
        <v/>
      </c>
      <c r="R16" s="263" t="str">
        <f>+_xlfn.IFERROR(IF(COUNT(Q16),ROUND(Q16/('Shareholding Pattern'!$P$58)*100,2),""),0)</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Pattern'!$T$57)*100,2),""),0)</f>
        <v/>
      </c>
      <c r="W16" s="77" t="str">
        <f>+_xlfn.IFERROR(IF(COUNT(W14:W15),ROUND(SUM(W14:W15),0),""),"")</f>
        <v/>
      </c>
      <c r="X16" s="263" t="str">
        <f>+_xlfn.IFERROR(IF(COUNT(W16,J16),ROUND(SUM(W16)/SUM(M16)*100,2),""),0)</f>
        <v/>
      </c>
      <c r="Y16" s="77" t="str">
        <f>+_xlfn.IFERROR(IF(COUNT(Y14:Y15),ROUND(SUM(Y14:Y15),0),""),"")</f>
        <v/>
      </c>
      <c r="Z16" s="263" t="str">
        <f>+_xlfn.IFERROR(IF(COUNT(Y16,J16),ROUND(SUM(Y16)/SUM(M16)*100,2),""),0)</f>
        <v/>
      </c>
      <c r="AA16" s="77" t="str">
        <f>+_xlfn.IFERROR(IF(COUNT(AA14:AA15),ROUND(SUM(AA14:AA15),0),""),"")</f>
        <v/>
      </c>
    </row>
  </sheetData>
  <sheetProtection password="F884" sheet="1" objects="1" scenarios="1"/>
  <mergeCells count="22">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s>
  <dataValidations count="7">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O13:P13 I13:L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5.0039062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4.25" customHeight="1" hidden="1"/>
    <row r="7" ht="15" customHeight="1">
      <c r="AR7" t="s">
        <v>937</v>
      </c>
    </row>
    <row r="8" ht="15" customHeight="1">
      <c r="AR8" t="s">
        <v>927</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c r="AR9" t="s">
        <v>938</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AR10" t="s">
        <v>928</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c r="AR11" t="s">
        <v>939</v>
      </c>
    </row>
    <row r="12" spans="5:44" ht="2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8"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Y13"/>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23" ht="24.95" customHeight="1" hidden="1">
      <c r="E15" s="2"/>
      <c r="F15" s="3"/>
      <c r="G15" s="3"/>
      <c r="H15" s="3"/>
      <c r="I15" s="3"/>
      <c r="J15" s="3"/>
      <c r="K15" s="3"/>
      <c r="L15" s="3"/>
      <c r="M15" s="3"/>
      <c r="N15" s="3"/>
      <c r="O15" s="3"/>
      <c r="P15" s="3"/>
      <c r="Q15" s="3"/>
      <c r="R15" s="3"/>
      <c r="S15" s="3"/>
      <c r="T15" s="3"/>
      <c r="U15" s="3"/>
      <c r="V15" s="3"/>
      <c r="W15" s="224"/>
    </row>
    <row r="16" spans="5:23"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Sheet12">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42187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c r="AR9" t="s">
        <v>938</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AR10" t="s">
        <v>928</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c r="AR11" t="s">
        <v>939</v>
      </c>
    </row>
    <row r="12" spans="5:44" ht="18"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t="19.5"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0.75" customHeight="1" hidden="1">
      <c r="E15" s="2"/>
      <c r="F15" s="3"/>
      <c r="G15" s="3"/>
      <c r="H15" s="3"/>
      <c r="I15" s="3"/>
      <c r="J15" s="3"/>
      <c r="K15" s="3"/>
      <c r="L15" s="3"/>
      <c r="M15" s="3"/>
      <c r="N15" s="3"/>
      <c r="O15" s="3"/>
      <c r="P15" s="3"/>
      <c r="Q15" s="3"/>
      <c r="R15" s="3"/>
      <c r="S15" s="3"/>
      <c r="T15" s="3"/>
      <c r="U15" s="3"/>
      <c r="V15" s="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c r="AR9" t="s">
        <v>938</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AR10" t="s">
        <v>928</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t="16.5"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c r="AR9" t="s">
        <v>938</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AR10" t="s">
        <v>928</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c r="AR11" t="s">
        <v>939</v>
      </c>
    </row>
    <row r="12" spans="5:44" ht="2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t="14.25"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SUM(AC13:AC65535)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9"/>
  <dimension ref="D1:X30"/>
  <sheetViews>
    <sheetView showGridLines="0" workbookViewId="0" topLeftCell="D7">
      <selection activeCell="H13" sqref="H13"/>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8" width="2.7109375" style="18" customWidth="1"/>
    <col min="9" max="16383" width="3.28125" style="18" hidden="1" customWidth="1"/>
    <col min="16384" max="16384" width="3.421875" style="18" hidden="1" customWidth="1"/>
  </cols>
  <sheetData>
    <row r="1" spans="8:23" ht="15" hidden="1">
      <c r="H1" s="18" t="s">
        <v>984</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1056</v>
      </c>
    </row>
    <row r="4" spans="19:23" ht="15" hidden="1">
      <c r="S4" s="18" t="s">
        <v>1056</v>
      </c>
      <c r="T4" s="18" t="s">
        <v>121</v>
      </c>
      <c r="W4" s="18" t="s">
        <v>1057</v>
      </c>
    </row>
    <row r="5" ht="15" hidden="1">
      <c r="S5" s="18" t="s">
        <v>1057</v>
      </c>
    </row>
    <row r="6" ht="15" hidden="1"/>
    <row r="7" spans="13:24" ht="31.5" customHeight="1">
      <c r="M7" s="18" t="s">
        <v>948</v>
      </c>
      <c r="X7" s="18" t="s">
        <v>111</v>
      </c>
    </row>
    <row r="8" spans="5:24" ht="30" customHeight="1">
      <c r="E8" s="427" t="s">
        <v>108</v>
      </c>
      <c r="F8" s="428"/>
      <c r="M8" s="18" t="s">
        <v>949</v>
      </c>
      <c r="X8" s="18" t="s">
        <v>122</v>
      </c>
    </row>
    <row r="9" spans="5:13" ht="20.1" customHeight="1">
      <c r="E9" s="19" t="s">
        <v>124</v>
      </c>
      <c r="F9" s="234">
        <v>532404</v>
      </c>
      <c r="M9" s="18" t="s">
        <v>950</v>
      </c>
    </row>
    <row r="10" spans="5:13" ht="20.1" customHeight="1">
      <c r="E10" s="20" t="s">
        <v>123</v>
      </c>
      <c r="F10" s="366" t="s">
        <v>1075</v>
      </c>
      <c r="M10" s="18" t="s">
        <v>1060</v>
      </c>
    </row>
    <row r="11" spans="5:6" ht="20.1" customHeight="1">
      <c r="E11" s="311" t="s">
        <v>1054</v>
      </c>
      <c r="F11" s="235" t="s">
        <v>122</v>
      </c>
    </row>
    <row r="12" spans="5:6" ht="20.1" customHeight="1">
      <c r="E12" s="20" t="s">
        <v>109</v>
      </c>
      <c r="F12" s="235" t="s">
        <v>112</v>
      </c>
    </row>
    <row r="13" spans="5:18" ht="20.1" customHeight="1">
      <c r="E13" s="20" t="s">
        <v>293</v>
      </c>
      <c r="F13" s="235" t="s">
        <v>116</v>
      </c>
      <c r="R13" s="287"/>
    </row>
    <row r="14" spans="5:18" ht="30.75" customHeight="1">
      <c r="E14" s="311" t="s">
        <v>1055</v>
      </c>
      <c r="F14" s="328" t="s">
        <v>1076</v>
      </c>
      <c r="R14" s="288"/>
    </row>
    <row r="15" spans="5:19" ht="30" customHeight="1">
      <c r="E15" s="21" t="s">
        <v>110</v>
      </c>
      <c r="F15" s="367" t="s">
        <v>1070</v>
      </c>
      <c r="G15" s="288"/>
      <c r="I15" s="288"/>
      <c r="S15" s="288"/>
    </row>
    <row r="16" spans="5:6" ht="15">
      <c r="E16" s="121" t="s">
        <v>303</v>
      </c>
      <c r="F16" s="332" t="str">
        <f>IF(F13=S1,M7,IF(F13=S2,M8,IF(F13=S3,M9,IF(F13=S4,M8,IF(F13=S5,M8,"")))))</f>
        <v>Regulation 31 (1) (b)</v>
      </c>
    </row>
    <row r="17" ht="15"/>
    <row r="18" spans="5:6" s="23" customFormat="1" ht="15">
      <c r="E18" s="18"/>
      <c r="F18" s="18"/>
    </row>
    <row r="19" spans="5:6" s="23" customFormat="1" ht="21" hidden="1">
      <c r="E19" s="429"/>
      <c r="F19" s="429"/>
    </row>
    <row r="20" spans="4:7" s="23" customFormat="1" ht="21" customHeight="1" hidden="1">
      <c r="D20" s="310"/>
      <c r="G20" s="22"/>
    </row>
    <row r="21" spans="4:6" s="23" customFormat="1" ht="12.75" customHeight="1" hidden="1">
      <c r="D21" s="25"/>
      <c r="E21" s="310"/>
      <c r="F21" s="24"/>
    </row>
    <row r="22" spans="4:6" s="23" customFormat="1" ht="12.75" customHeight="1" hidden="1">
      <c r="D22" s="25"/>
      <c r="E22" s="26"/>
      <c r="F22" s="27"/>
    </row>
    <row r="23" spans="4:6" s="23" customFormat="1" ht="12.75" customHeight="1" hidden="1">
      <c r="D23" s="25"/>
      <c r="E23" s="26"/>
      <c r="F23" s="27"/>
    </row>
    <row r="24" spans="4:6" s="23" customFormat="1" ht="12.75" customHeight="1" hidden="1">
      <c r="D24" s="25"/>
      <c r="E24" s="26"/>
      <c r="F24" s="27"/>
    </row>
    <row r="25" spans="4:6" s="23" customFormat="1" ht="12.75" customHeight="1" hidden="1">
      <c r="D25" s="25"/>
      <c r="E25" s="26"/>
      <c r="F25" s="27"/>
    </row>
    <row r="26" spans="4:6" s="23" customFormat="1" ht="12.75" customHeight="1" hidden="1">
      <c r="D26" s="25"/>
      <c r="E26" s="26"/>
      <c r="F26" s="27"/>
    </row>
    <row r="27" spans="5:6" s="23" customFormat="1" ht="15" hidden="1">
      <c r="E27" s="26"/>
      <c r="F27" s="27"/>
    </row>
    <row r="28" s="23" customFormat="1" ht="15" hidden="1"/>
    <row r="29" s="23" customFormat="1" ht="15" hidden="1"/>
    <row r="30" spans="5:6" ht="18.75" customHeight="1" hidden="1">
      <c r="E30" s="23"/>
      <c r="F30" s="23"/>
    </row>
    <row r="31" ht="15" hidden="1"/>
    <row r="32" ht="15" hidden="1"/>
  </sheetData>
  <sheetProtection password="F884" sheet="1" objects="1" scenarios="1"/>
  <mergeCells count="2">
    <mergeCell ref="E8:F8"/>
    <mergeCell ref="E19:F19"/>
  </mergeCells>
  <dataValidations count="7">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9">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Sheet15">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c r="AR9" t="s">
        <v>938</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AR10" t="s">
        <v>928</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t="12"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c r="AR9" t="s">
        <v>938</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AR10" t="s">
        <v>928</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t="15"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c r="AR9" t="s">
        <v>938</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AR10" t="s">
        <v>928</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c r="AR11" t="s">
        <v>939</v>
      </c>
    </row>
    <row r="12" spans="5:44" ht="15.7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2"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c r="AR7" t="s">
        <v>937</v>
      </c>
    </row>
    <row r="8" ht="15" customHeight="1">
      <c r="AR8" t="s">
        <v>927</v>
      </c>
    </row>
    <row r="9" spans="5:44" ht="29.25" customHeight="1">
      <c r="E9" s="456" t="s">
        <v>138</v>
      </c>
      <c r="F9" s="436" t="s">
        <v>137</v>
      </c>
      <c r="G9" s="445" t="s">
        <v>1</v>
      </c>
      <c r="H9" s="436" t="s">
        <v>3</v>
      </c>
      <c r="I9" s="445" t="s">
        <v>4</v>
      </c>
      <c r="J9" s="445" t="s">
        <v>5</v>
      </c>
      <c r="K9" s="445" t="s">
        <v>6</v>
      </c>
      <c r="L9" s="445" t="s">
        <v>7</v>
      </c>
      <c r="M9" s="445" t="s">
        <v>8</v>
      </c>
      <c r="N9" s="445"/>
      <c r="O9" s="445"/>
      <c r="P9" s="445"/>
      <c r="Q9" s="456" t="s">
        <v>1064</v>
      </c>
      <c r="R9" s="445" t="s">
        <v>10</v>
      </c>
      <c r="S9" s="456" t="s">
        <v>135</v>
      </c>
      <c r="T9" s="445" t="s">
        <v>107</v>
      </c>
      <c r="U9" s="445" t="s">
        <v>12</v>
      </c>
      <c r="V9" s="445"/>
      <c r="W9" s="445" t="s">
        <v>14</v>
      </c>
      <c r="X9" s="436" t="s">
        <v>1053</v>
      </c>
      <c r="AR9" t="s">
        <v>938</v>
      </c>
    </row>
    <row r="10" spans="5:44" ht="31.5" customHeight="1">
      <c r="E10" s="457"/>
      <c r="F10" s="445"/>
      <c r="G10" s="445"/>
      <c r="H10" s="445"/>
      <c r="I10" s="445"/>
      <c r="J10" s="445"/>
      <c r="K10" s="445"/>
      <c r="L10" s="445"/>
      <c r="M10" s="445" t="s">
        <v>15</v>
      </c>
      <c r="N10" s="445"/>
      <c r="O10" s="445"/>
      <c r="P10" s="445" t="s">
        <v>16</v>
      </c>
      <c r="Q10" s="457"/>
      <c r="R10" s="445"/>
      <c r="S10" s="457"/>
      <c r="T10" s="445"/>
      <c r="U10" s="445"/>
      <c r="V10" s="445"/>
      <c r="W10" s="445"/>
      <c r="X10" s="445"/>
      <c r="AR10" t="s">
        <v>928</v>
      </c>
    </row>
    <row r="11" spans="5:44" ht="78.75" customHeight="1">
      <c r="E11" s="458"/>
      <c r="F11" s="445"/>
      <c r="G11" s="445"/>
      <c r="H11" s="445"/>
      <c r="I11" s="445"/>
      <c r="J11" s="445"/>
      <c r="K11" s="445"/>
      <c r="L11" s="445"/>
      <c r="M11" s="44" t="s">
        <v>17</v>
      </c>
      <c r="N11" s="44" t="s">
        <v>18</v>
      </c>
      <c r="O11" s="44" t="s">
        <v>19</v>
      </c>
      <c r="P11" s="445"/>
      <c r="Q11" s="458"/>
      <c r="R11" s="445"/>
      <c r="S11" s="458"/>
      <c r="T11" s="445"/>
      <c r="U11" s="44" t="s">
        <v>20</v>
      </c>
      <c r="V11" s="44" t="s">
        <v>21</v>
      </c>
      <c r="W11" s="445"/>
      <c r="X11" s="445"/>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4.25"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15" customHeight="1" hidden="1">
      <c r="E15" s="12"/>
      <c r="F15" s="13"/>
      <c r="G15" s="13"/>
      <c r="H15" s="13"/>
      <c r="I15" s="13"/>
      <c r="J15" s="13"/>
      <c r="K15" s="13"/>
      <c r="L15" s="13"/>
      <c r="M15" s="13"/>
      <c r="N15" s="13"/>
      <c r="O15" s="13"/>
      <c r="P15" s="13"/>
      <c r="Q15" s="13"/>
      <c r="R15" s="13"/>
      <c r="S15" s="13"/>
      <c r="T15" s="13"/>
      <c r="U15" s="13"/>
      <c r="V15" s="13"/>
      <c r="W15" s="224"/>
      <c r="AR15" t="s">
        <v>941</v>
      </c>
    </row>
    <row r="16" spans="5:44" ht="20.1" customHeight="1">
      <c r="E16" s="40"/>
      <c r="F16" s="96" t="s">
        <v>1002</v>
      </c>
      <c r="G16" s="83"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4.xml><?xml version="1.0" encoding="utf-8"?>
<worksheet xmlns="http://schemas.openxmlformats.org/spreadsheetml/2006/main" xmlns:r="http://schemas.openxmlformats.org/officeDocument/2006/relationships">
  <sheetPr codeName="Sheet19">
    <tabColor rgb="FFB685DB"/>
  </sheetPr>
  <dimension ref="D1:AV16"/>
  <sheetViews>
    <sheetView showGridLines="0" zoomScale="80" zoomScaleNormal="80" workbookViewId="0" topLeftCell="A7">
      <selection activeCell="F16" sqref="F16"/>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customWidth="1"/>
    <col min="29" max="16383" width="5.140625" style="0" hidden="1" customWidth="1"/>
    <col min="16384" max="16384" width="4.140625" style="0" hidden="1" customWidth="1"/>
  </cols>
  <sheetData>
    <row r="1" ht="15" hidden="1">
      <c r="I1">
        <v>0</v>
      </c>
    </row>
    <row r="2" spans="5:26" ht="15"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9:37"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c r="AF3" t="s">
        <v>987</v>
      </c>
      <c r="AG3" t="s">
        <v>988</v>
      </c>
      <c r="AH3" t="s">
        <v>989</v>
      </c>
      <c r="AI3" t="s">
        <v>990</v>
      </c>
      <c r="AJ3" t="s">
        <v>991</v>
      </c>
      <c r="AK3" t="s">
        <v>935</v>
      </c>
    </row>
    <row r="4" ht="15" hidden="1">
      <c r="AF4" s="75" t="s">
        <v>937</v>
      </c>
    </row>
    <row r="5" ht="15" hidden="1">
      <c r="AF5" s="75" t="s">
        <v>927</v>
      </c>
    </row>
    <row r="6" ht="15" hidden="1">
      <c r="AF6" s="75" t="s">
        <v>938</v>
      </c>
    </row>
    <row r="7" ht="15">
      <c r="AF7" s="75" t="s">
        <v>928</v>
      </c>
    </row>
    <row r="8" ht="15">
      <c r="AF8" s="75" t="s">
        <v>939</v>
      </c>
    </row>
    <row r="9" spans="4:48" ht="29.25" customHeight="1">
      <c r="D9" s="456" t="s">
        <v>138</v>
      </c>
      <c r="E9" s="456" t="s">
        <v>34</v>
      </c>
      <c r="F9" s="456" t="s">
        <v>976</v>
      </c>
      <c r="G9" s="437" t="s">
        <v>137</v>
      </c>
      <c r="H9" s="445" t="s">
        <v>1</v>
      </c>
      <c r="I9" s="437" t="s">
        <v>961</v>
      </c>
      <c r="J9" s="445" t="s">
        <v>3</v>
      </c>
      <c r="K9" s="445" t="s">
        <v>4</v>
      </c>
      <c r="L9" s="445" t="s">
        <v>5</v>
      </c>
      <c r="M9" s="445" t="s">
        <v>6</v>
      </c>
      <c r="N9" s="445" t="s">
        <v>7</v>
      </c>
      <c r="O9" s="445" t="s">
        <v>8</v>
      </c>
      <c r="P9" s="445"/>
      <c r="Q9" s="445"/>
      <c r="R9" s="445"/>
      <c r="S9" s="445" t="s">
        <v>9</v>
      </c>
      <c r="T9" s="456" t="s">
        <v>1064</v>
      </c>
      <c r="U9" s="456" t="s">
        <v>139</v>
      </c>
      <c r="V9" s="445" t="s">
        <v>107</v>
      </c>
      <c r="W9" s="445" t="s">
        <v>12</v>
      </c>
      <c r="X9" s="445"/>
      <c r="Y9" s="445" t="s">
        <v>14</v>
      </c>
      <c r="Z9" s="436" t="s">
        <v>1053</v>
      </c>
      <c r="AG9" s="75" t="s">
        <v>940</v>
      </c>
      <c r="AV9" t="s">
        <v>34</v>
      </c>
    </row>
    <row r="10" spans="4:48" ht="31.5" customHeight="1">
      <c r="D10" s="457"/>
      <c r="E10" s="457"/>
      <c r="F10" s="457"/>
      <c r="G10" s="438"/>
      <c r="H10" s="445"/>
      <c r="I10" s="457"/>
      <c r="J10" s="445"/>
      <c r="K10" s="445"/>
      <c r="L10" s="445"/>
      <c r="M10" s="445"/>
      <c r="N10" s="445"/>
      <c r="O10" s="445" t="s">
        <v>15</v>
      </c>
      <c r="P10" s="445"/>
      <c r="Q10" s="445"/>
      <c r="R10" s="445" t="s">
        <v>16</v>
      </c>
      <c r="S10" s="445"/>
      <c r="T10" s="457"/>
      <c r="U10" s="454"/>
      <c r="V10" s="445"/>
      <c r="W10" s="445"/>
      <c r="X10" s="445"/>
      <c r="Y10" s="445"/>
      <c r="Z10" s="445"/>
      <c r="AG10" s="75" t="s">
        <v>931</v>
      </c>
      <c r="AV10" t="s">
        <v>979</v>
      </c>
    </row>
    <row r="11" spans="4:33" ht="75">
      <c r="D11" s="458"/>
      <c r="E11" s="458"/>
      <c r="F11" s="458"/>
      <c r="G11" s="439"/>
      <c r="H11" s="445"/>
      <c r="I11" s="458"/>
      <c r="J11" s="445"/>
      <c r="K11" s="445"/>
      <c r="L11" s="445"/>
      <c r="M11" s="445"/>
      <c r="N11" s="445"/>
      <c r="O11" s="44" t="s">
        <v>17</v>
      </c>
      <c r="P11" s="44" t="s">
        <v>18</v>
      </c>
      <c r="Q11" s="44" t="s">
        <v>19</v>
      </c>
      <c r="R11" s="445"/>
      <c r="S11" s="445"/>
      <c r="T11" s="458"/>
      <c r="U11" s="455"/>
      <c r="V11" s="445"/>
      <c r="W11" s="44" t="s">
        <v>20</v>
      </c>
      <c r="X11" s="44" t="s">
        <v>21</v>
      </c>
      <c r="Y11" s="445"/>
      <c r="Z11" s="445"/>
      <c r="AG11" s="75" t="s">
        <v>936</v>
      </c>
    </row>
    <row r="12" spans="4:32"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32" s="11" customFormat="1" ht="18.75" customHeight="1" hidden="1">
      <c r="D13" s="79"/>
      <c r="E13" s="88"/>
      <c r="F13" s="90"/>
      <c r="G13" s="90"/>
      <c r="H13" s="10"/>
      <c r="I13" s="16"/>
      <c r="J13" s="16"/>
      <c r="K13" s="51"/>
      <c r="L13" s="51"/>
      <c r="M13" s="265" t="str">
        <f>+_xlfn.IFERROR(IF(COUNT(J13:L13),ROUND(SUM(J13:L13),0),""),"")</f>
        <v/>
      </c>
      <c r="N13" s="263" t="str">
        <f>+_xlfn.IFERROR(IF(COUNT(M13),ROUND(M13/'Shareholding Pattern'!$L$57*100,2),""),"")</f>
        <v/>
      </c>
      <c r="O13" s="308" t="str">
        <f>IF(J13="","",J13)</f>
        <v/>
      </c>
      <c r="P13" s="233"/>
      <c r="Q13" s="264"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16"/>
      <c r="Z13" s="314"/>
      <c r="AC13" s="11">
        <f>IF(SUM(H13:Y13)&gt;0,1,0)</f>
        <v>0</v>
      </c>
      <c r="AD13" s="11">
        <f>SUM(AC15:AC65535)</f>
        <v>0</v>
      </c>
      <c r="AF13" s="75" t="s">
        <v>935</v>
      </c>
    </row>
    <row r="14" spans="4:26" ht="24.95" customHeight="1">
      <c r="D14" s="49"/>
      <c r="E14" s="47"/>
      <c r="F14" s="47"/>
      <c r="G14" s="59"/>
      <c r="H14" s="47"/>
      <c r="I14" s="47"/>
      <c r="J14" s="47"/>
      <c r="K14" s="47"/>
      <c r="L14" s="47"/>
      <c r="M14" s="47"/>
      <c r="N14" s="47"/>
      <c r="O14" s="47"/>
      <c r="P14" s="47"/>
      <c r="Q14" s="47"/>
      <c r="R14" s="47"/>
      <c r="S14" s="47"/>
      <c r="T14" s="47"/>
      <c r="U14" s="47"/>
      <c r="V14" s="47"/>
      <c r="W14" s="47"/>
      <c r="Z14" s="48"/>
    </row>
    <row r="15" spans="4:24" ht="15" hidden="1">
      <c r="D15" s="230"/>
      <c r="E15" s="18"/>
      <c r="F15" s="18"/>
      <c r="G15" s="18"/>
      <c r="H15" s="18"/>
      <c r="I15" s="18"/>
      <c r="J15" s="228"/>
      <c r="K15" s="228"/>
      <c r="L15" s="18"/>
      <c r="M15" s="18"/>
      <c r="N15" s="18"/>
      <c r="O15" s="18"/>
      <c r="P15" s="18"/>
      <c r="Q15" s="18"/>
      <c r="R15" s="18"/>
      <c r="S15" s="18"/>
      <c r="T15" s="18"/>
      <c r="U15" s="18"/>
      <c r="V15" s="18"/>
      <c r="W15" s="18"/>
      <c r="X15" s="229"/>
    </row>
    <row r="16" spans="4:25" ht="23.25" customHeight="1">
      <c r="D16" s="63"/>
      <c r="E16" s="39"/>
      <c r="F16" s="64" t="s">
        <v>1002</v>
      </c>
      <c r="G16" s="39"/>
      <c r="H16" s="64" t="s">
        <v>19</v>
      </c>
      <c r="I16" s="77" t="str">
        <f>+_xlfn.IFERROR(IF(COUNT(I13:I15),ROUND(SUMIF($F$13:I15,"Category",I13:I15),0),""),"")</f>
        <v/>
      </c>
      <c r="J16" s="77" t="str">
        <f>+_xlfn.IFERROR(IF(COUNT(J13:J15),ROUND(SUMIF($F$13:J15,"Category",J13:J15),0),""),"")</f>
        <v/>
      </c>
      <c r="K16" s="77" t="str">
        <f>+_xlfn.IFERROR(IF(COUNT(K13:K15),ROUND(SUMIF($F$13:K15,"Category",K13:K15),0),""),"")</f>
        <v/>
      </c>
      <c r="L16" s="77" t="str">
        <f>+_xlfn.IFERROR(IF(COUNT(L13:L15),ROUND(SUMIF($F$13:L15,"Category",L13:L15),0),""),"")</f>
        <v/>
      </c>
      <c r="M16" s="77" t="str">
        <f>+_xlfn.IFERROR(IF(COUNT(M13:M15),ROUND(SUMIF($F$13:M15,"Category",M13:M15),0),""),"")</f>
        <v/>
      </c>
      <c r="N16" s="263" t="str">
        <f>+_xlfn.IFERROR(IF(COUNT(N13:N15),ROUND(SUMIF($F$13:N15,"Category",N13:N15),2),""),"")</f>
        <v/>
      </c>
      <c r="O16" s="91" t="str">
        <f>+_xlfn.IFERROR(IF(COUNT(O13:O15),ROUND(SUMIF($F$13:O15,"Category",O13:O15),0),""),"")</f>
        <v/>
      </c>
      <c r="P16" s="215" t="str">
        <f>+_xlfn.IFERROR(IF(COUNT(P13:P15),ROUND(SUMIF($F$13:P15,"Category",P13:P15),0),""),"")</f>
        <v/>
      </c>
      <c r="Q16" s="215" t="str">
        <f>+_xlfn.IFERROR(IF(COUNT(Q13:Q15),ROUND(SUMIF($F$13:Q15,"Category",Q13:Q15),0),""),"")</f>
        <v/>
      </c>
      <c r="R16" s="263" t="str">
        <f>+_xlfn.IFERROR(IF(COUNT(R13:R15),ROUND(SUMIF($F$13:R15,"Category",R13:R15),2),""),"")</f>
        <v/>
      </c>
      <c r="S16" s="77" t="str">
        <f>+_xlfn.IFERROR(IF(COUNT(S13:S15),ROUND(SUMIF($F$13:S15,"Category",S13:S15),0),""),"")</f>
        <v/>
      </c>
      <c r="T16" s="77" t="str">
        <f>+_xlfn.IFERROR(IF(COUNT(T13:T15),ROUND(SUMIF($F$13:T15,"Category",T13:T15),0),""),"")</f>
        <v/>
      </c>
      <c r="U16" s="77" t="str">
        <f>+_xlfn.IFERROR(IF(COUNT(U13:U15),ROUND(SUMIF($F$13:U15,"Category",U13:U15),0),""),"")</f>
        <v/>
      </c>
      <c r="V16" s="163" t="str">
        <f>+_xlfn.IFERROR(IF(COUNT(V13:V15),ROUND(SUMIF($F$13:V15,"Category",V13:V15),2),""),"")</f>
        <v/>
      </c>
      <c r="W16" s="77" t="str">
        <f>+_xlfn.IFERROR(IF(COUNT(W13:W15),ROUND(SUMIF($F$13:W15,"Category",W13:W15),0),""),"")</f>
        <v/>
      </c>
      <c r="X16" s="263" t="str">
        <f>+_xlfn.IFERROR(IF(COUNT(W16),ROUND(SUM(W16)/SUM(M16)*100,2),""),0)</f>
        <v/>
      </c>
      <c r="Y16" s="77" t="str">
        <f>+_xlfn.IFERROR(IF(COUNT(Y13:Y15),ROUND(SUMIF($F$13:Y15,"Category",Y13:Y15),0),""),"")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3.7109375" style="0" customWidth="1"/>
    <col min="14" max="14" width="14.57421875" style="0" hidden="1" customWidth="1"/>
    <col min="15"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row>
    <row r="10" spans="5:2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row>
    <row r="11" spans="5:2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row>
    <row r="12" spans="5:24" s="6" customFormat="1" ht="20.1" customHeight="1">
      <c r="E12" s="9" t="s">
        <v>95</v>
      </c>
      <c r="F12" s="100" t="s">
        <v>61</v>
      </c>
      <c r="G12" s="33"/>
      <c r="H12" s="33"/>
      <c r="I12" s="33"/>
      <c r="J12" s="33"/>
      <c r="K12" s="33"/>
      <c r="L12" s="33"/>
      <c r="M12" s="33"/>
      <c r="N12" s="33"/>
      <c r="O12" s="33"/>
      <c r="P12" s="33"/>
      <c r="Q12" s="33"/>
      <c r="R12" s="33"/>
      <c r="S12" s="33"/>
      <c r="T12" s="33"/>
      <c r="U12" s="33"/>
      <c r="V12" s="33"/>
      <c r="W12" s="33"/>
      <c r="X12" s="34"/>
    </row>
    <row r="13" spans="5:30" s="11" customFormat="1" ht="13.5"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5:24" ht="24.95" customHeight="1">
      <c r="E14" s="46"/>
      <c r="F14" s="47"/>
      <c r="G14" s="295" t="s">
        <v>1048</v>
      </c>
      <c r="H14" s="47"/>
      <c r="I14" s="47"/>
      <c r="J14" s="47"/>
      <c r="K14" s="47"/>
      <c r="L14" s="47"/>
      <c r="M14" s="47"/>
      <c r="N14" s="47"/>
      <c r="O14" s="47"/>
      <c r="P14" s="47"/>
      <c r="Q14" s="47"/>
      <c r="R14" s="47"/>
      <c r="S14" s="47"/>
      <c r="T14" s="47"/>
      <c r="U14" s="47"/>
      <c r="V14" s="47"/>
      <c r="W14" s="47"/>
      <c r="X14" s="48"/>
    </row>
    <row r="15" spans="5:23" ht="15" customHeight="1" hidden="1">
      <c r="E15" s="230"/>
      <c r="F15" s="18"/>
      <c r="G15" s="18"/>
      <c r="H15" s="18"/>
      <c r="I15" s="18"/>
      <c r="J15" s="228"/>
      <c r="K15" s="228"/>
      <c r="L15" s="18"/>
      <c r="M15" s="18"/>
      <c r="N15" s="228"/>
      <c r="O15" s="228"/>
      <c r="P15" s="18"/>
      <c r="Q15" s="18"/>
      <c r="R15" s="18"/>
      <c r="S15" s="18"/>
      <c r="T15" s="18"/>
      <c r="U15" s="18"/>
      <c r="V15" s="228"/>
      <c r="W15" s="229"/>
    </row>
    <row r="16" spans="5:24" ht="20.1" customHeight="1">
      <c r="E16" s="63"/>
      <c r="F16" s="64" t="s">
        <v>1002</v>
      </c>
      <c r="G16" s="64"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01" t="str">
        <f>+_xlfn.IFERROR(IF(COUNT(X13:X15),ROUND(SUM(X13:X15),0),""),"")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row>
    <row r="10" spans="5:2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row>
    <row r="11" spans="5:2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row>
    <row r="12" spans="5:24" s="7" customFormat="1" ht="18.75" customHeight="1">
      <c r="E12" s="9" t="s">
        <v>96</v>
      </c>
      <c r="F12" s="84" t="s">
        <v>104</v>
      </c>
      <c r="G12" s="33"/>
      <c r="H12" s="33"/>
      <c r="I12" s="33"/>
      <c r="J12" s="33"/>
      <c r="K12" s="33"/>
      <c r="L12" s="33"/>
      <c r="M12" s="33"/>
      <c r="N12" s="33"/>
      <c r="O12" s="33"/>
      <c r="P12" s="33"/>
      <c r="Q12" s="33"/>
      <c r="R12" s="33"/>
      <c r="S12" s="33"/>
      <c r="T12" s="33"/>
      <c r="U12" s="33"/>
      <c r="V12" s="33"/>
      <c r="W12" s="33"/>
      <c r="X12" s="34"/>
    </row>
    <row r="13" spans="5:30" s="11" customFormat="1" ht="14.25"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5:24" ht="24.95" customHeight="1">
      <c r="E14" s="46"/>
      <c r="F14" s="47"/>
      <c r="G14" s="295" t="s">
        <v>1048</v>
      </c>
      <c r="H14" s="47"/>
      <c r="I14" s="47"/>
      <c r="J14" s="47"/>
      <c r="K14" s="47"/>
      <c r="L14" s="47"/>
      <c r="M14" s="47"/>
      <c r="N14" s="47"/>
      <c r="O14" s="47"/>
      <c r="P14" s="47"/>
      <c r="Q14" s="47"/>
      <c r="R14" s="47"/>
      <c r="S14" s="47"/>
      <c r="T14" s="47"/>
      <c r="U14" s="47"/>
      <c r="V14" s="47"/>
      <c r="W14" s="47"/>
      <c r="X14" s="48"/>
    </row>
    <row r="15" spans="5:23" ht="24.95" customHeight="1" hidden="1">
      <c r="E15" s="12"/>
      <c r="F15" s="13"/>
      <c r="G15" s="13"/>
      <c r="H15" s="13"/>
      <c r="I15" s="13"/>
      <c r="J15" s="13"/>
      <c r="K15" s="13"/>
      <c r="L15" s="13"/>
      <c r="M15" s="13"/>
      <c r="N15" s="13"/>
      <c r="O15" s="13"/>
      <c r="P15" s="13"/>
      <c r="Q15" s="13"/>
      <c r="R15" s="13"/>
      <c r="S15" s="13"/>
      <c r="T15" s="13"/>
      <c r="U15" s="13"/>
      <c r="V15" s="13"/>
      <c r="W15" s="224"/>
    </row>
    <row r="16" spans="5:23" ht="20.1" customHeight="1">
      <c r="E16" s="40"/>
      <c r="F16" s="96" t="s">
        <v>1002</v>
      </c>
      <c r="G16" s="83" t="s">
        <v>19</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E1:AD25"/>
  <sheetViews>
    <sheetView showGridLines="0" zoomScale="90" zoomScaleNormal="90" workbookViewId="0" topLeftCell="A14">
      <selection activeCell="F25" sqref="F25"/>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9</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row>
    <row r="10" spans="5:2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row>
    <row r="11" spans="5:2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row>
    <row r="12" spans="5:24" s="8" customFormat="1" ht="20.1" customHeight="1">
      <c r="E12" s="9" t="s">
        <v>97</v>
      </c>
      <c r="F12" s="84" t="s">
        <v>103</v>
      </c>
      <c r="G12" s="33"/>
      <c r="H12" s="33"/>
      <c r="I12" s="33"/>
      <c r="J12" s="33"/>
      <c r="K12" s="33"/>
      <c r="L12" s="33"/>
      <c r="M12" s="33"/>
      <c r="N12" s="33"/>
      <c r="O12" s="33"/>
      <c r="P12" s="33"/>
      <c r="Q12" s="33"/>
      <c r="R12" s="33"/>
      <c r="S12" s="33"/>
      <c r="T12" s="33"/>
      <c r="U12" s="33"/>
      <c r="V12" s="33"/>
      <c r="W12" s="33"/>
      <c r="X12" s="34"/>
    </row>
    <row r="13" spans="5:30" s="11" customFormat="1" ht="15.75"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SUM(AC24:AC65544)</f>
        <v>0</v>
      </c>
    </row>
    <row r="14" spans="5:24" ht="24.95" customHeight="1">
      <c r="E14" s="46"/>
      <c r="F14" s="47"/>
      <c r="G14" s="295" t="s">
        <v>1050</v>
      </c>
      <c r="H14" s="47"/>
      <c r="I14" s="47"/>
      <c r="J14" s="47"/>
      <c r="K14" s="47"/>
      <c r="L14" s="47"/>
      <c r="M14" s="47"/>
      <c r="N14" s="47"/>
      <c r="O14" s="47"/>
      <c r="P14" s="47"/>
      <c r="Q14" s="47"/>
      <c r="R14" s="47"/>
      <c r="S14" s="47"/>
      <c r="T14" s="47"/>
      <c r="U14" s="47"/>
      <c r="V14" s="47"/>
      <c r="W14" s="47"/>
      <c r="X14" s="48"/>
    </row>
    <row r="15" spans="5:29" ht="24.95" customHeight="1">
      <c r="E15" s="221">
        <v>1</v>
      </c>
      <c r="F15" s="371" t="s">
        <v>1085</v>
      </c>
      <c r="G15" s="370" t="s">
        <v>1086</v>
      </c>
      <c r="H15" s="51">
        <v>485471</v>
      </c>
      <c r="I15" s="51"/>
      <c r="J15" s="51"/>
      <c r="K15" s="368">
        <f aca="true" t="shared" si="0" ref="K15:K23">+_xlfn.IFERROR(IF(COUNT(H15:J15),ROUND(SUM(H15:J15),0),""),"")</f>
        <v>485471</v>
      </c>
      <c r="L15" s="55">
        <f>+_xlfn.IFERROR(IF(COUNT(K15),ROUND(K15/'Shareholding Pattern'!$L$57*100,2),""),"")</f>
        <v>4.46</v>
      </c>
      <c r="M15" s="233">
        <f aca="true" t="shared" si="1" ref="M15:M23">IF(H15="","",H15)</f>
        <v>485471</v>
      </c>
      <c r="N15" s="233"/>
      <c r="O15" s="318">
        <f aca="true" t="shared" si="2" ref="O15:O23">+_xlfn.IFERROR(IF(COUNT(M15:N15),ROUND(SUM(M15,N15),2),""),"")</f>
        <v>485471</v>
      </c>
      <c r="P15" s="55">
        <f>+_xlfn.IFERROR(IF(COUNT(O15),ROUND(O15/('Shareholding Pattern'!$P$58)*100,2),""),"")</f>
        <v>4.46</v>
      </c>
      <c r="Q15" s="51"/>
      <c r="R15" s="51"/>
      <c r="S15" s="368" t="str">
        <f aca="true" t="shared" si="3" ref="S15:S23">+_xlfn.IFERROR(IF(COUNT(Q15:R15),ROUND(SUM(Q15:R15),0),""),"")</f>
        <v/>
      </c>
      <c r="T15" s="17">
        <f>+_xlfn.IFERROR(IF(COUNT(K15,S15),ROUND(SUM(S15,K15)/SUM('Shareholding Pattern'!$L$57,'Shareholding Pattern'!$T$57)*100,2),""),"")</f>
        <v>4.46</v>
      </c>
      <c r="U15" s="51"/>
      <c r="V15" s="318" t="str">
        <f aca="true" t="shared" si="4" ref="V15:V23">+_xlfn.IFERROR(IF(COUNT(U15),ROUND(SUM(U15)/SUM(K15)*100,2),""),0)</f>
        <v/>
      </c>
      <c r="W15" s="51">
        <v>485471</v>
      </c>
      <c r="X15" s="316"/>
      <c r="Y15" s="11"/>
      <c r="Z15" s="11"/>
      <c r="AA15" s="11"/>
      <c r="AB15" s="11"/>
      <c r="AC15" s="11">
        <f aca="true" t="shared" si="5" ref="AC15:AC23">IF(SUM(H15:W15)&gt;0,1,0)</f>
        <v>1</v>
      </c>
    </row>
    <row r="16" spans="5:29" ht="24.95" customHeight="1">
      <c r="E16" s="221">
        <v>2</v>
      </c>
      <c r="F16" s="371" t="s">
        <v>1087</v>
      </c>
      <c r="G16" s="370" t="s">
        <v>1088</v>
      </c>
      <c r="H16" s="51">
        <v>263700</v>
      </c>
      <c r="I16" s="51"/>
      <c r="J16" s="51"/>
      <c r="K16" s="368">
        <f t="shared" si="0"/>
        <v>263700</v>
      </c>
      <c r="L16" s="55">
        <f>+_xlfn.IFERROR(IF(COUNT(K16),ROUND(K16/'Shareholding Pattern'!$L$57*100,2),""),"")</f>
        <v>2.42</v>
      </c>
      <c r="M16" s="233">
        <f t="shared" si="1"/>
        <v>263700</v>
      </c>
      <c r="N16" s="233"/>
      <c r="O16" s="318">
        <f t="shared" si="2"/>
        <v>263700</v>
      </c>
      <c r="P16" s="55">
        <f>+_xlfn.IFERROR(IF(COUNT(O16),ROUND(O16/('Shareholding Pattern'!$P$58)*100,2),""),"")</f>
        <v>2.42</v>
      </c>
      <c r="Q16" s="51"/>
      <c r="R16" s="51"/>
      <c r="S16" s="368" t="str">
        <f t="shared" si="3"/>
        <v/>
      </c>
      <c r="T16" s="17">
        <f>+_xlfn.IFERROR(IF(COUNT(K16,S16),ROUND(SUM(S16,K16)/SUM('Shareholding Pattern'!$L$57,'Shareholding Pattern'!$T$57)*100,2),""),"")</f>
        <v>2.42</v>
      </c>
      <c r="U16" s="51"/>
      <c r="V16" s="318" t="str">
        <f t="shared" si="4"/>
        <v/>
      </c>
      <c r="W16" s="51">
        <v>263700</v>
      </c>
      <c r="X16" s="316"/>
      <c r="Y16" s="11"/>
      <c r="Z16" s="11"/>
      <c r="AA16" s="11"/>
      <c r="AB16" s="11"/>
      <c r="AC16" s="11">
        <f t="shared" si="5"/>
        <v>1</v>
      </c>
    </row>
    <row r="17" spans="5:29" ht="24.95" customHeight="1">
      <c r="E17" s="221">
        <v>3</v>
      </c>
      <c r="F17" s="371" t="s">
        <v>1089</v>
      </c>
      <c r="G17" s="370" t="s">
        <v>1090</v>
      </c>
      <c r="H17" s="51">
        <v>243348</v>
      </c>
      <c r="I17" s="51"/>
      <c r="J17" s="51"/>
      <c r="K17" s="368">
        <f t="shared" si="0"/>
        <v>243348</v>
      </c>
      <c r="L17" s="55">
        <f>+_xlfn.IFERROR(IF(COUNT(K17),ROUND(K17/'Shareholding Pattern'!$L$57*100,2),""),"")</f>
        <v>2.24</v>
      </c>
      <c r="M17" s="233">
        <f t="shared" si="1"/>
        <v>243348</v>
      </c>
      <c r="N17" s="233"/>
      <c r="O17" s="318">
        <f t="shared" si="2"/>
        <v>243348</v>
      </c>
      <c r="P17" s="55">
        <f>+_xlfn.IFERROR(IF(COUNT(O17),ROUND(O17/('Shareholding Pattern'!$P$58)*100,2),""),"")</f>
        <v>2.24</v>
      </c>
      <c r="Q17" s="51"/>
      <c r="R17" s="51"/>
      <c r="S17" s="368" t="str">
        <f t="shared" si="3"/>
        <v/>
      </c>
      <c r="T17" s="17">
        <f>+_xlfn.IFERROR(IF(COUNT(K17,S17),ROUND(SUM(S17,K17)/SUM('Shareholding Pattern'!$L$57,'Shareholding Pattern'!$T$57)*100,2),""),"")</f>
        <v>2.24</v>
      </c>
      <c r="U17" s="51"/>
      <c r="V17" s="318" t="str">
        <f t="shared" si="4"/>
        <v/>
      </c>
      <c r="W17" s="51">
        <v>243348</v>
      </c>
      <c r="X17" s="316"/>
      <c r="Y17" s="11"/>
      <c r="Z17" s="11"/>
      <c r="AA17" s="11"/>
      <c r="AB17" s="11"/>
      <c r="AC17" s="11">
        <f t="shared" si="5"/>
        <v>1</v>
      </c>
    </row>
    <row r="18" spans="5:29" ht="24.95" customHeight="1">
      <c r="E18" s="221">
        <v>4</v>
      </c>
      <c r="F18" s="371" t="s">
        <v>1091</v>
      </c>
      <c r="G18" s="370" t="s">
        <v>1092</v>
      </c>
      <c r="H18" s="51">
        <v>153994</v>
      </c>
      <c r="I18" s="51"/>
      <c r="J18" s="51"/>
      <c r="K18" s="368">
        <f t="shared" si="0"/>
        <v>153994</v>
      </c>
      <c r="L18" s="55">
        <f>+_xlfn.IFERROR(IF(COUNT(K18),ROUND(K18/'Shareholding Pattern'!$L$57*100,2),""),"")</f>
        <v>1.42</v>
      </c>
      <c r="M18" s="233">
        <f t="shared" si="1"/>
        <v>153994</v>
      </c>
      <c r="N18" s="233"/>
      <c r="O18" s="318">
        <f t="shared" si="2"/>
        <v>153994</v>
      </c>
      <c r="P18" s="55">
        <f>+_xlfn.IFERROR(IF(COUNT(O18),ROUND(O18/('Shareholding Pattern'!$P$58)*100,2),""),"")</f>
        <v>1.42</v>
      </c>
      <c r="Q18" s="51"/>
      <c r="R18" s="51"/>
      <c r="S18" s="368" t="str">
        <f t="shared" si="3"/>
        <v/>
      </c>
      <c r="T18" s="17">
        <f>+_xlfn.IFERROR(IF(COUNT(K18,S18),ROUND(SUM(S18,K18)/SUM('Shareholding Pattern'!$L$57,'Shareholding Pattern'!$T$57)*100,2),""),"")</f>
        <v>1.42</v>
      </c>
      <c r="U18" s="51"/>
      <c r="V18" s="318" t="str">
        <f t="shared" si="4"/>
        <v/>
      </c>
      <c r="W18" s="51">
        <v>153994</v>
      </c>
      <c r="X18" s="316"/>
      <c r="Y18" s="11"/>
      <c r="Z18" s="11"/>
      <c r="AA18" s="11"/>
      <c r="AB18" s="11"/>
      <c r="AC18" s="11">
        <f t="shared" si="5"/>
        <v>1</v>
      </c>
    </row>
    <row r="19" spans="5:29" ht="24.95" customHeight="1">
      <c r="E19" s="221">
        <v>5</v>
      </c>
      <c r="F19" s="371" t="s">
        <v>1093</v>
      </c>
      <c r="G19" s="370" t="s">
        <v>1094</v>
      </c>
      <c r="H19" s="51">
        <v>145425</v>
      </c>
      <c r="I19" s="51"/>
      <c r="J19" s="51"/>
      <c r="K19" s="368">
        <f t="shared" si="0"/>
        <v>145425</v>
      </c>
      <c r="L19" s="55">
        <f>+_xlfn.IFERROR(IF(COUNT(K19),ROUND(K19/'Shareholding Pattern'!$L$57*100,2),""),"")</f>
        <v>1.34</v>
      </c>
      <c r="M19" s="233">
        <f t="shared" si="1"/>
        <v>145425</v>
      </c>
      <c r="N19" s="233"/>
      <c r="O19" s="318">
        <f t="shared" si="2"/>
        <v>145425</v>
      </c>
      <c r="P19" s="55">
        <f>+_xlfn.IFERROR(IF(COUNT(O19),ROUND(O19/('Shareholding Pattern'!$P$58)*100,2),""),"")</f>
        <v>1.34</v>
      </c>
      <c r="Q19" s="51"/>
      <c r="R19" s="51"/>
      <c r="S19" s="368" t="str">
        <f t="shared" si="3"/>
        <v/>
      </c>
      <c r="T19" s="17">
        <f>+_xlfn.IFERROR(IF(COUNT(K19,S19),ROUND(SUM(S19,K19)/SUM('Shareholding Pattern'!$L$57,'Shareholding Pattern'!$T$57)*100,2),""),"")</f>
        <v>1.34</v>
      </c>
      <c r="U19" s="51"/>
      <c r="V19" s="318" t="str">
        <f t="shared" si="4"/>
        <v/>
      </c>
      <c r="W19" s="51">
        <v>145425</v>
      </c>
      <c r="X19" s="316"/>
      <c r="Y19" s="11"/>
      <c r="Z19" s="11"/>
      <c r="AA19" s="11"/>
      <c r="AB19" s="11"/>
      <c r="AC19" s="11">
        <f t="shared" si="5"/>
        <v>1</v>
      </c>
    </row>
    <row r="20" spans="5:29" ht="24.95" customHeight="1">
      <c r="E20" s="221">
        <v>6</v>
      </c>
      <c r="F20" s="371" t="s">
        <v>1095</v>
      </c>
      <c r="G20" s="370" t="s">
        <v>1096</v>
      </c>
      <c r="H20" s="51">
        <v>143000</v>
      </c>
      <c r="I20" s="51"/>
      <c r="J20" s="51"/>
      <c r="K20" s="368">
        <f t="shared" si="0"/>
        <v>143000</v>
      </c>
      <c r="L20" s="55">
        <f>+_xlfn.IFERROR(IF(COUNT(K20),ROUND(K20/'Shareholding Pattern'!$L$57*100,2),""),"")</f>
        <v>1.31</v>
      </c>
      <c r="M20" s="233">
        <f t="shared" si="1"/>
        <v>143000</v>
      </c>
      <c r="N20" s="233"/>
      <c r="O20" s="318">
        <f t="shared" si="2"/>
        <v>143000</v>
      </c>
      <c r="P20" s="55">
        <f>+_xlfn.IFERROR(IF(COUNT(O20),ROUND(O20/('Shareholding Pattern'!$P$58)*100,2),""),"")</f>
        <v>1.31</v>
      </c>
      <c r="Q20" s="51"/>
      <c r="R20" s="51"/>
      <c r="S20" s="368" t="str">
        <f t="shared" si="3"/>
        <v/>
      </c>
      <c r="T20" s="17">
        <f>+_xlfn.IFERROR(IF(COUNT(K20,S20),ROUND(SUM(S20,K20)/SUM('Shareholding Pattern'!$L$57,'Shareholding Pattern'!$T$57)*100,2),""),"")</f>
        <v>1.31</v>
      </c>
      <c r="U20" s="51"/>
      <c r="V20" s="318" t="str">
        <f t="shared" si="4"/>
        <v/>
      </c>
      <c r="W20" s="51">
        <v>143000</v>
      </c>
      <c r="X20" s="316"/>
      <c r="Y20" s="11"/>
      <c r="Z20" s="11"/>
      <c r="AA20" s="11"/>
      <c r="AB20" s="11"/>
      <c r="AC20" s="11">
        <f t="shared" si="5"/>
        <v>1</v>
      </c>
    </row>
    <row r="21" spans="5:29" ht="24.95" customHeight="1">
      <c r="E21" s="221">
        <v>7</v>
      </c>
      <c r="F21" s="371" t="s">
        <v>1097</v>
      </c>
      <c r="G21" s="370" t="s">
        <v>1098</v>
      </c>
      <c r="H21" s="51">
        <v>131000</v>
      </c>
      <c r="I21" s="51"/>
      <c r="J21" s="51"/>
      <c r="K21" s="368">
        <f t="shared" si="0"/>
        <v>131000</v>
      </c>
      <c r="L21" s="55">
        <f>+_xlfn.IFERROR(IF(COUNT(K21),ROUND(K21/'Shareholding Pattern'!$L$57*100,2),""),"")</f>
        <v>1.2</v>
      </c>
      <c r="M21" s="233">
        <f t="shared" si="1"/>
        <v>131000</v>
      </c>
      <c r="N21" s="233"/>
      <c r="O21" s="318">
        <f t="shared" si="2"/>
        <v>131000</v>
      </c>
      <c r="P21" s="55">
        <f>+_xlfn.IFERROR(IF(COUNT(O21),ROUND(O21/('Shareholding Pattern'!$P$58)*100,2),""),"")</f>
        <v>1.2</v>
      </c>
      <c r="Q21" s="51"/>
      <c r="R21" s="51"/>
      <c r="S21" s="368" t="str">
        <f t="shared" si="3"/>
        <v/>
      </c>
      <c r="T21" s="17">
        <f>+_xlfn.IFERROR(IF(COUNT(K21,S21),ROUND(SUM(S21,K21)/SUM('Shareholding Pattern'!$L$57,'Shareholding Pattern'!$T$57)*100,2),""),"")</f>
        <v>1.2</v>
      </c>
      <c r="U21" s="51"/>
      <c r="V21" s="318" t="str">
        <f t="shared" si="4"/>
        <v/>
      </c>
      <c r="W21" s="51">
        <v>131000</v>
      </c>
      <c r="X21" s="316"/>
      <c r="Y21" s="11"/>
      <c r="Z21" s="11"/>
      <c r="AA21" s="11"/>
      <c r="AB21" s="11"/>
      <c r="AC21" s="11">
        <f t="shared" si="5"/>
        <v>1</v>
      </c>
    </row>
    <row r="22" spans="5:29" ht="24.95" customHeight="1">
      <c r="E22" s="221">
        <v>8</v>
      </c>
      <c r="F22" s="371" t="s">
        <v>1099</v>
      </c>
      <c r="G22" s="370" t="s">
        <v>1100</v>
      </c>
      <c r="H22" s="51">
        <v>115001</v>
      </c>
      <c r="I22" s="51"/>
      <c r="J22" s="51"/>
      <c r="K22" s="368">
        <f t="shared" si="0"/>
        <v>115001</v>
      </c>
      <c r="L22" s="55">
        <f>+_xlfn.IFERROR(IF(COUNT(K22),ROUND(K22/'Shareholding Pattern'!$L$57*100,2),""),"")</f>
        <v>1.06</v>
      </c>
      <c r="M22" s="233">
        <f t="shared" si="1"/>
        <v>115001</v>
      </c>
      <c r="N22" s="233"/>
      <c r="O22" s="318">
        <f t="shared" si="2"/>
        <v>115001</v>
      </c>
      <c r="P22" s="55">
        <f>+_xlfn.IFERROR(IF(COUNT(O22),ROUND(O22/('Shareholding Pattern'!$P$58)*100,2),""),"")</f>
        <v>1.06</v>
      </c>
      <c r="Q22" s="51"/>
      <c r="R22" s="51"/>
      <c r="S22" s="368" t="str">
        <f t="shared" si="3"/>
        <v/>
      </c>
      <c r="T22" s="17">
        <f>+_xlfn.IFERROR(IF(COUNT(K22,S22),ROUND(SUM(S22,K22)/SUM('Shareholding Pattern'!$L$57,'Shareholding Pattern'!$T$57)*100,2),""),"")</f>
        <v>1.06</v>
      </c>
      <c r="U22" s="51"/>
      <c r="V22" s="318" t="str">
        <f t="shared" si="4"/>
        <v/>
      </c>
      <c r="W22" s="51">
        <v>115001</v>
      </c>
      <c r="X22" s="316"/>
      <c r="Y22" s="11"/>
      <c r="Z22" s="11"/>
      <c r="AA22" s="11"/>
      <c r="AB22" s="11"/>
      <c r="AC22" s="11">
        <f t="shared" si="5"/>
        <v>1</v>
      </c>
    </row>
    <row r="23" spans="5:29" ht="24.95" customHeight="1">
      <c r="E23" s="221">
        <v>9</v>
      </c>
      <c r="F23" s="371" t="s">
        <v>1101</v>
      </c>
      <c r="G23" s="370" t="s">
        <v>1102</v>
      </c>
      <c r="H23" s="51">
        <v>110206</v>
      </c>
      <c r="I23" s="51"/>
      <c r="J23" s="51"/>
      <c r="K23" s="368">
        <f t="shared" si="0"/>
        <v>110206</v>
      </c>
      <c r="L23" s="55">
        <f>+_xlfn.IFERROR(IF(COUNT(K23),ROUND(K23/'Shareholding Pattern'!$L$57*100,2),""),"")</f>
        <v>1.01</v>
      </c>
      <c r="M23" s="233">
        <f t="shared" si="1"/>
        <v>110206</v>
      </c>
      <c r="N23" s="233"/>
      <c r="O23" s="318">
        <f t="shared" si="2"/>
        <v>110206</v>
      </c>
      <c r="P23" s="55">
        <f>+_xlfn.IFERROR(IF(COUNT(O23),ROUND(O23/('Shareholding Pattern'!$P$58)*100,2),""),"")</f>
        <v>1.01</v>
      </c>
      <c r="Q23" s="51"/>
      <c r="R23" s="51"/>
      <c r="S23" s="368" t="str">
        <f t="shared" si="3"/>
        <v/>
      </c>
      <c r="T23" s="17">
        <f>+_xlfn.IFERROR(IF(COUNT(K23,S23),ROUND(SUM(S23,K23)/SUM('Shareholding Pattern'!$L$57,'Shareholding Pattern'!$T$57)*100,2),""),"")</f>
        <v>1.01</v>
      </c>
      <c r="U23" s="51"/>
      <c r="V23" s="318" t="str">
        <f t="shared" si="4"/>
        <v/>
      </c>
      <c r="W23" s="51">
        <v>110206</v>
      </c>
      <c r="X23" s="316"/>
      <c r="Y23" s="11"/>
      <c r="Z23" s="11"/>
      <c r="AA23" s="11"/>
      <c r="AB23" s="11"/>
      <c r="AC23" s="11">
        <f t="shared" si="5"/>
        <v>1</v>
      </c>
    </row>
    <row r="24" spans="5:23" ht="24.95" customHeight="1" hidden="1">
      <c r="E24" s="12"/>
      <c r="F24" s="13"/>
      <c r="G24" s="13"/>
      <c r="H24" s="13"/>
      <c r="I24" s="13"/>
      <c r="J24" s="13"/>
      <c r="K24" s="13"/>
      <c r="L24" s="13"/>
      <c r="M24" s="13"/>
      <c r="N24" s="13"/>
      <c r="O24" s="13"/>
      <c r="P24" s="13"/>
      <c r="Q24" s="13"/>
      <c r="R24" s="13"/>
      <c r="S24" s="13"/>
      <c r="T24" s="13"/>
      <c r="U24" s="13"/>
      <c r="V24" s="13"/>
      <c r="W24" s="224"/>
    </row>
    <row r="25" spans="5:23" ht="20.1" customHeight="1">
      <c r="E25" s="40"/>
      <c r="F25" s="96" t="s">
        <v>1002</v>
      </c>
      <c r="G25" s="83" t="s">
        <v>19</v>
      </c>
      <c r="H25" s="57">
        <f>+_xlfn.IFERROR(IF(COUNT(H14:H24),ROUND(SUM(H14:H24),0),""),"")</f>
        <v>1791145</v>
      </c>
      <c r="I25" s="57" t="str">
        <f>+_xlfn.IFERROR(IF(COUNT(I14:I24),ROUND(SUM(I14:I24),0),""),"")</f>
        <v/>
      </c>
      <c r="J25" s="57" t="str">
        <f>+_xlfn.IFERROR(IF(COUNT(J14:J24),ROUND(SUM(J14:J24),0),""),"")</f>
        <v/>
      </c>
      <c r="K25" s="57">
        <f>+_xlfn.IFERROR(IF(COUNT(K14:K24),ROUND(SUM(K14:K24),0),""),"")</f>
        <v>1791145</v>
      </c>
      <c r="L25" s="17">
        <f>+_xlfn.IFERROR(IF(COUNT(K25),ROUND(K25/'Shareholding Pattern'!$L$57*100,2),""),"")</f>
        <v>16.46</v>
      </c>
      <c r="M25" s="38">
        <f>+_xlfn.IFERROR(IF(COUNT(M14:M24),ROUND(SUM(M14:M24),0),""),"")</f>
        <v>1791145</v>
      </c>
      <c r="N25" s="38" t="str">
        <f>+_xlfn.IFERROR(IF(COUNT(N14:N24),ROUND(SUM(N14:N24),0),""),"")</f>
        <v/>
      </c>
      <c r="O25" s="38">
        <f>+_xlfn.IFERROR(IF(COUNT(O14:O24),ROUND(SUM(O14:O24),0),""),"")</f>
        <v>1791145</v>
      </c>
      <c r="P25" s="17">
        <f>+_xlfn.IFERROR(IF(COUNT(O25),ROUND(O25/('Shareholding Pattern'!$P$58)*100,2),""),"")</f>
        <v>16.46</v>
      </c>
      <c r="Q25" s="57" t="str">
        <f>+_xlfn.IFERROR(IF(COUNT(Q14:Q24),ROUND(SUM(Q14:Q24),0),""),"")</f>
        <v/>
      </c>
      <c r="R25" s="57" t="str">
        <f>+_xlfn.IFERROR(IF(COUNT(R14:R24),ROUND(SUM(R14:R24),0),""),"")</f>
        <v/>
      </c>
      <c r="S25" s="57" t="str">
        <f>+_xlfn.IFERROR(IF(COUNT(S14:S24),ROUND(SUM(S14:S24),0),""),"")</f>
        <v/>
      </c>
      <c r="T25" s="17">
        <f>+_xlfn.IFERROR(IF(COUNT(K25,S25),ROUND(SUM(S25,K25)/SUM('Shareholding Pattern'!$L$57,'Shareholding Pattern'!$T$57)*100,2),""),"")</f>
        <v>16.46</v>
      </c>
      <c r="U25" s="57" t="str">
        <f>+_xlfn.IFERROR(IF(COUNT(U14:U24),ROUND(SUM(U14:U24),0),""),"")</f>
        <v/>
      </c>
      <c r="V25" s="17" t="str">
        <f>+_xlfn.IFERROR(IF(COUNT(U25),ROUND(SUM(U25)/SUM(K25)*100,2),""),0)</f>
        <v/>
      </c>
      <c r="W25" s="57">
        <f>+_xlfn.IFERROR(IF(COUNT(W14:W24),ROUND(SUM(W14:W24),0),""),"")</f>
        <v>1791145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23">
      <formula1>H13</formula1>
    </dataValidation>
    <dataValidation type="whole" operator="lessThanOrEqual" allowBlank="1" showInputMessage="1" showErrorMessage="1" sqref="W13 W15:W23">
      <formula1>K13</formula1>
    </dataValidation>
    <dataValidation type="textLength" operator="equal" allowBlank="1" showInputMessage="1" showErrorMessage="1" prompt="[A-Z][A-Z][A-Z][A-Z][A-Z][0-9][0-9][0-9][0-9][A-Z]&#10;&#10;In absence of PAN write : ZZZZZ9999Z" sqref="G13 G15:G23">
      <formula1>10</formula1>
    </dataValidation>
    <dataValidation type="whole" operator="greaterThanOrEqual" allowBlank="1" showInputMessage="1" showErrorMessage="1" sqref="Q13:R13 H13:J13 M13:N13 M15:N23 Q15:R23 H15:J23">
      <formula1>0</formula1>
    </dataValidation>
  </dataValidations>
  <hyperlinks>
    <hyperlink ref="G25" location="'Shareholding Pattern'!F44" display="Total"/>
    <hyperlink ref="F25" location="'Shareholding Pattern'!F44" display="Total"/>
  </hyperlinks>
  <printOptions/>
  <pageMargins left="0.7" right="0.7" top="0.75" bottom="0.75" header="0.3" footer="0.3"/>
  <pageSetup orientation="portrait" paperSize="9"/>
  <drawing r:id="rId2"/>
  <legacy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row>
    <row r="10" spans="5:2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row>
    <row r="11" spans="5:2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row>
    <row r="12" spans="5:24" s="8" customFormat="1" ht="20.1" customHeight="1">
      <c r="E12" s="9" t="s">
        <v>98</v>
      </c>
      <c r="F12" s="56" t="s">
        <v>67</v>
      </c>
      <c r="G12" s="33"/>
      <c r="H12" s="33"/>
      <c r="I12" s="33"/>
      <c r="J12" s="33"/>
      <c r="K12" s="33"/>
      <c r="L12" s="33"/>
      <c r="M12" s="33"/>
      <c r="N12" s="33"/>
      <c r="O12" s="33"/>
      <c r="P12" s="33"/>
      <c r="Q12" s="33"/>
      <c r="R12" s="33"/>
      <c r="S12" s="33"/>
      <c r="T12" s="33"/>
      <c r="U12" s="33"/>
      <c r="V12" s="33"/>
      <c r="W12" s="33"/>
      <c r="X12" s="34"/>
    </row>
    <row r="13" spans="5:30" s="11" customFormat="1" ht="13.5" customHeight="1"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5:24" ht="24.95" customHeight="1">
      <c r="E14" s="46"/>
      <c r="F14" s="47"/>
      <c r="G14" s="295" t="s">
        <v>1050</v>
      </c>
      <c r="H14" s="47"/>
      <c r="I14" s="47"/>
      <c r="J14" s="47"/>
      <c r="K14" s="47"/>
      <c r="L14" s="47"/>
      <c r="M14" s="47"/>
      <c r="N14" s="47"/>
      <c r="O14" s="47"/>
      <c r="P14" s="47"/>
      <c r="Q14" s="47"/>
      <c r="R14" s="47"/>
      <c r="S14" s="47"/>
      <c r="T14" s="47"/>
      <c r="U14" s="47"/>
      <c r="V14" s="47"/>
      <c r="W14" s="47"/>
      <c r="X14" s="48"/>
    </row>
    <row r="15" spans="5:23" ht="24.95" customHeight="1" hidden="1">
      <c r="E15" s="12"/>
      <c r="F15" s="13"/>
      <c r="G15" s="13"/>
      <c r="H15" s="13"/>
      <c r="I15" s="13"/>
      <c r="J15" s="13"/>
      <c r="K15" s="13"/>
      <c r="L15" s="13"/>
      <c r="M15" s="13"/>
      <c r="N15" s="13"/>
      <c r="O15" s="13"/>
      <c r="P15" s="13"/>
      <c r="Q15" s="13"/>
      <c r="R15" s="13"/>
      <c r="S15" s="13"/>
      <c r="T15" s="13"/>
      <c r="U15" s="13"/>
      <c r="V15" s="13"/>
      <c r="W15" s="224"/>
    </row>
    <row r="16" spans="5:23" ht="20.1" customHeight="1">
      <c r="E16" s="40"/>
      <c r="F16" s="96" t="s">
        <v>1002</v>
      </c>
      <c r="G16" s="83" t="s">
        <v>19</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row>
    <row r="10" spans="5:2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row>
    <row r="11" spans="5:2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row>
    <row r="12" spans="5:24" ht="18.75" customHeight="1">
      <c r="E12" s="9" t="s">
        <v>99</v>
      </c>
      <c r="F12" s="56" t="s">
        <v>68</v>
      </c>
      <c r="G12" s="33"/>
      <c r="H12" s="33"/>
      <c r="I12" s="33"/>
      <c r="J12" s="33"/>
      <c r="K12" s="33"/>
      <c r="L12" s="33"/>
      <c r="M12" s="33"/>
      <c r="N12" s="33"/>
      <c r="O12" s="33"/>
      <c r="P12" s="33"/>
      <c r="Q12" s="33"/>
      <c r="R12" s="33"/>
      <c r="S12" s="33"/>
      <c r="T12" s="33"/>
      <c r="U12" s="33"/>
      <c r="V12" s="33"/>
      <c r="W12" s="33"/>
      <c r="X12" s="34"/>
    </row>
    <row r="13" spans="5:30" s="11" customFormat="1" ht="15"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5:24" ht="24.95" customHeight="1">
      <c r="E14" s="46"/>
      <c r="F14" s="47"/>
      <c r="G14" s="296" t="s">
        <v>1048</v>
      </c>
      <c r="H14" s="47"/>
      <c r="I14" s="47"/>
      <c r="J14" s="47"/>
      <c r="K14" s="47"/>
      <c r="L14" s="47"/>
      <c r="M14" s="47"/>
      <c r="N14" s="47"/>
      <c r="O14" s="47"/>
      <c r="P14" s="47"/>
      <c r="Q14" s="47"/>
      <c r="R14" s="47"/>
      <c r="S14" s="47"/>
      <c r="T14" s="47"/>
      <c r="U14" s="47"/>
      <c r="V14" s="47"/>
      <c r="W14" s="47"/>
      <c r="X14" s="48"/>
    </row>
    <row r="15" spans="5:23" ht="24.95" customHeight="1" hidden="1">
      <c r="E15" s="12"/>
      <c r="F15" s="13"/>
      <c r="G15" s="13"/>
      <c r="H15" s="13"/>
      <c r="I15" s="13"/>
      <c r="J15" s="13"/>
      <c r="K15" s="13"/>
      <c r="L15" s="13"/>
      <c r="M15" s="13"/>
      <c r="N15" s="13"/>
      <c r="O15" s="13"/>
      <c r="P15" s="13"/>
      <c r="Q15" s="13"/>
      <c r="R15" s="13"/>
      <c r="S15" s="13"/>
      <c r="T15" s="13"/>
      <c r="U15" s="13"/>
      <c r="V15" s="13"/>
      <c r="W15" s="224"/>
    </row>
    <row r="16" spans="5:23" ht="20.1" customHeight="1">
      <c r="E16" s="40"/>
      <c r="F16" s="96" t="s">
        <v>1002</v>
      </c>
      <c r="G16" s="83" t="s">
        <v>19</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0"/>
  <dimension ref="A1:U15"/>
  <sheetViews>
    <sheetView showGridLines="0" workbookViewId="0" topLeftCell="C7">
      <selection activeCell="G15" sqref="G15"/>
    </sheetView>
  </sheetViews>
  <sheetFormatPr defaultColWidth="0" defaultRowHeight="15" zeroHeight="1"/>
  <cols>
    <col min="1" max="1" width="2.7109375" style="18" hidden="1" customWidth="1"/>
    <col min="2" max="2" width="2.140625" style="18" hidden="1" customWidth="1"/>
    <col min="3" max="4" width="2.28125" style="18" customWidth="1"/>
    <col min="5" max="5" width="5.57421875" style="18" customWidth="1"/>
    <col min="6" max="6" width="72.140625" style="18" customWidth="1"/>
    <col min="7" max="7" width="11.57421875" style="18" customWidth="1"/>
    <col min="8" max="8" width="2.421875" style="18" customWidth="1"/>
    <col min="9" max="9" width="2.57421875" style="18" customWidth="1"/>
    <col min="10" max="10" width="3.00390625" style="18" hidden="1" customWidth="1"/>
    <col min="11" max="16383" width="5.421875" style="18" hidden="1" customWidth="1"/>
    <col min="16384" max="16384" width="10.140625" style="18" hidden="1" customWidth="1"/>
  </cols>
  <sheetData>
    <row r="1" spans="1:21" ht="15" hidden="1">
      <c r="A1" s="18" t="s">
        <v>252</v>
      </c>
      <c r="T1" s="18" t="s">
        <v>252</v>
      </c>
      <c r="U1" s="18" t="s">
        <v>111</v>
      </c>
    </row>
    <row r="2" ht="15" hidden="1">
      <c r="U2" s="18" t="s">
        <v>122</v>
      </c>
    </row>
    <row r="3" ht="15" hidden="1"/>
    <row r="4" ht="15" hidden="1"/>
    <row r="5" ht="15" hidden="1"/>
    <row r="6" ht="15" customHeight="1" hidden="1"/>
    <row r="7" ht="30" customHeight="1"/>
    <row r="8" spans="5:7" ht="30" customHeight="1">
      <c r="E8" s="65" t="s">
        <v>133</v>
      </c>
      <c r="F8" s="31" t="s">
        <v>125</v>
      </c>
      <c r="G8" s="32" t="s">
        <v>126</v>
      </c>
    </row>
    <row r="9" spans="5:18" ht="20.1" customHeight="1">
      <c r="E9" s="28">
        <v>1</v>
      </c>
      <c r="F9" s="66" t="s">
        <v>127</v>
      </c>
      <c r="G9" s="234" t="s">
        <v>122</v>
      </c>
      <c r="P9" s="18">
        <v>1</v>
      </c>
      <c r="R9" s="18" t="s">
        <v>310</v>
      </c>
    </row>
    <row r="10" spans="5:18" ht="20.1" customHeight="1">
      <c r="E10" s="29">
        <v>2</v>
      </c>
      <c r="F10" s="67" t="s">
        <v>128</v>
      </c>
      <c r="G10" s="235" t="s">
        <v>122</v>
      </c>
      <c r="P10" s="18">
        <v>1</v>
      </c>
      <c r="R10" s="18" t="s">
        <v>313</v>
      </c>
    </row>
    <row r="11" spans="5:18" ht="20.1" customHeight="1">
      <c r="E11" s="29">
        <v>3</v>
      </c>
      <c r="F11" s="68" t="s">
        <v>129</v>
      </c>
      <c r="G11" s="235" t="s">
        <v>122</v>
      </c>
      <c r="P11" s="18">
        <v>1</v>
      </c>
      <c r="R11" s="18" t="s">
        <v>316</v>
      </c>
    </row>
    <row r="12" spans="5:18" ht="30">
      <c r="E12" s="29">
        <v>4</v>
      </c>
      <c r="F12" s="69" t="s">
        <v>130</v>
      </c>
      <c r="G12" s="235" t="s">
        <v>122</v>
      </c>
      <c r="P12" s="18">
        <v>1</v>
      </c>
      <c r="R12" s="18" t="s">
        <v>319</v>
      </c>
    </row>
    <row r="13" spans="5:18" ht="21.75" customHeight="1">
      <c r="E13" s="29">
        <v>5</v>
      </c>
      <c r="F13" s="67" t="s">
        <v>131</v>
      </c>
      <c r="G13" s="235" t="s">
        <v>122</v>
      </c>
      <c r="P13" s="18">
        <v>1</v>
      </c>
      <c r="R13" s="18" t="s">
        <v>322</v>
      </c>
    </row>
    <row r="14" spans="1:18" s="117" customFormat="1" ht="20.1" customHeight="1">
      <c r="A14" s="18"/>
      <c r="B14" s="18"/>
      <c r="C14" s="18"/>
      <c r="D14" s="18"/>
      <c r="E14" s="122">
        <v>6</v>
      </c>
      <c r="F14" s="123" t="s">
        <v>132</v>
      </c>
      <c r="G14" s="235" t="s">
        <v>122</v>
      </c>
      <c r="P14" s="117">
        <v>1</v>
      </c>
      <c r="R14" s="117" t="s">
        <v>325</v>
      </c>
    </row>
    <row r="15" spans="1:18" s="117" customFormat="1" ht="20.1" customHeight="1">
      <c r="A15" s="18"/>
      <c r="B15" s="18"/>
      <c r="C15" s="18"/>
      <c r="D15" s="18"/>
      <c r="E15" s="30">
        <v>7</v>
      </c>
      <c r="F15" s="70" t="s">
        <v>983</v>
      </c>
      <c r="G15" s="339" t="s">
        <v>122</v>
      </c>
      <c r="P15" s="117">
        <v>1</v>
      </c>
      <c r="R15" s="117" t="s">
        <v>306</v>
      </c>
    </row>
    <row r="16" ht="15"/>
  </sheetData>
  <sheetProtection password="F884" sheet="1" objects="1" scenarios="1"/>
  <dataValidations count="1">
    <dataValidation type="list" allowBlank="1" showInputMessage="1" showErrorMessage="1" sqref="G9:G15">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25">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 min="16384" max="16384" width="2.57421875" style="0" hidden="1" customWidth="1"/>
  </cols>
  <sheetData>
    <row r="1" ht="15" hidden="1">
      <c r="I1">
        <v>0</v>
      </c>
    </row>
    <row r="2" spans="6:24"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7" ht="15" customHeight="1"/>
    <row r="8" ht="15" customHeight="1"/>
    <row r="9" spans="5:2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row>
    <row r="10" spans="5:2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row>
    <row r="11" spans="5:2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5"/>
      <c r="X11" s="445"/>
    </row>
    <row r="12" spans="5:24" ht="15.75">
      <c r="E12" s="9" t="s">
        <v>100</v>
      </c>
      <c r="F12" s="84" t="s">
        <v>69</v>
      </c>
      <c r="G12" s="33"/>
      <c r="H12" s="33"/>
      <c r="I12" s="33"/>
      <c r="J12" s="33"/>
      <c r="K12" s="33"/>
      <c r="L12" s="33"/>
      <c r="M12" s="33"/>
      <c r="N12" s="33"/>
      <c r="O12" s="33"/>
      <c r="P12" s="33"/>
      <c r="Q12" s="33"/>
      <c r="R12" s="33"/>
      <c r="S12" s="33"/>
      <c r="T12" s="33"/>
      <c r="U12" s="33"/>
      <c r="V12" s="33"/>
      <c r="W12" s="33"/>
      <c r="X12" s="34"/>
    </row>
    <row r="13" spans="5:30" s="11" customFormat="1" ht="15" hidden="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5:24" ht="24.75" customHeight="1">
      <c r="E14" s="46"/>
      <c r="F14" s="47"/>
      <c r="G14" s="295" t="s">
        <v>1048</v>
      </c>
      <c r="H14" s="47"/>
      <c r="I14" s="47"/>
      <c r="J14" s="47"/>
      <c r="K14" s="47"/>
      <c r="L14" s="47"/>
      <c r="M14" s="47"/>
      <c r="N14" s="47"/>
      <c r="O14" s="47"/>
      <c r="P14" s="47"/>
      <c r="Q14" s="47"/>
      <c r="R14" s="47"/>
      <c r="S14" s="47"/>
      <c r="T14" s="47"/>
      <c r="U14" s="47"/>
      <c r="V14" s="47"/>
      <c r="W14" s="47"/>
      <c r="X14" s="48"/>
    </row>
    <row r="15" spans="5:23" ht="24.95" customHeight="1" hidden="1">
      <c r="E15" s="12"/>
      <c r="F15" s="13"/>
      <c r="G15" s="13"/>
      <c r="H15" s="13"/>
      <c r="I15" s="13"/>
      <c r="J15" s="13"/>
      <c r="K15" s="13"/>
      <c r="L15" s="13"/>
      <c r="M15" s="13"/>
      <c r="N15" s="13"/>
      <c r="O15" s="13"/>
      <c r="P15" s="13"/>
      <c r="Q15" s="13"/>
      <c r="R15" s="13"/>
      <c r="S15" s="13"/>
      <c r="T15" s="13"/>
      <c r="U15" s="13"/>
      <c r="V15" s="13"/>
      <c r="W15" s="224"/>
    </row>
    <row r="16" spans="5:23" ht="20.1" customHeight="1">
      <c r="E16" s="40"/>
      <c r="F16" s="96" t="s">
        <v>1002</v>
      </c>
      <c r="G16" s="83" t="s">
        <v>19</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D1:BA25"/>
  <sheetViews>
    <sheetView showGridLines="0" zoomScale="80" zoomScaleNormal="80" workbookViewId="0" topLeftCell="G1">
      <selection activeCell="G22" sqref="G22"/>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0.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1.57421875" style="0" customWidth="1"/>
    <col min="28" max="16384" width="7.8515625" style="0" hidden="1" customWidth="1"/>
  </cols>
  <sheetData>
    <row r="1" spans="9:53" ht="0.75" customHeight="1">
      <c r="I1">
        <v>6</v>
      </c>
      <c r="J1">
        <v>0</v>
      </c>
      <c r="AE1" t="s">
        <v>1065</v>
      </c>
      <c r="AF1" t="s">
        <v>1066</v>
      </c>
      <c r="AG1" t="s">
        <v>1067</v>
      </c>
      <c r="AH1" t="s">
        <v>937</v>
      </c>
      <c r="AI1" t="s">
        <v>1068</v>
      </c>
      <c r="AJ1" t="s">
        <v>1069</v>
      </c>
      <c r="AK1" t="s">
        <v>927</v>
      </c>
      <c r="AL1" t="s">
        <v>1003</v>
      </c>
      <c r="AM1" t="s">
        <v>938</v>
      </c>
      <c r="AN1" t="s">
        <v>928</v>
      </c>
      <c r="AO1" t="s">
        <v>939</v>
      </c>
      <c r="AP1" t="s">
        <v>940</v>
      </c>
      <c r="AQ1" t="s">
        <v>942</v>
      </c>
      <c r="AR1" t="s">
        <v>929</v>
      </c>
      <c r="AS1" t="s">
        <v>930</v>
      </c>
      <c r="AT1" t="s">
        <v>931</v>
      </c>
      <c r="AU1" t="s">
        <v>936</v>
      </c>
      <c r="AV1" t="s">
        <v>992</v>
      </c>
      <c r="AW1" t="s">
        <v>941</v>
      </c>
      <c r="AX1" t="s">
        <v>1004</v>
      </c>
      <c r="AY1" t="s">
        <v>993</v>
      </c>
      <c r="AZ1" t="s">
        <v>1052</v>
      </c>
      <c r="BA1" t="s">
        <v>935</v>
      </c>
    </row>
    <row r="2" spans="5:26" ht="29.25" customHeight="1" hidden="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9:25" ht="25.5" customHeight="1" hidden="1">
      <c r="I3">
        <f ca="1">+_xlfn.IFERROR(IF(COUNT(I13:I21),ROUND(SUMIF($F$13:I21,"Category",I13:I21),0),""),"")</f>
        <v>136</v>
      </c>
      <c r="J3">
        <f ca="1">+_xlfn.IFERROR(IF(COUNT(J13:J21),ROUND(SUMIF($F$13:J21,"Category",J13:J21),0),""),"")</f>
        <v>1318648</v>
      </c>
      <c r="K3" t="str">
        <f>+_xlfn.IFERROR(IF(COUNT(K13:K21),ROUND(SUMIF($F$13:K21,"Category",K13:K21),0),""),"")</f>
        <v/>
      </c>
      <c r="L3" t="str">
        <f>+_xlfn.IFERROR(IF(COUNT(L13:L21),ROUND(SUMIF($F$13:L21,"Category",L13:L21),0),""),"")</f>
        <v/>
      </c>
      <c r="M3">
        <f ca="1">+_xlfn.IFERROR(IF(COUNT(M13:M21),ROUND(SUMIF($F$13:M21,"Category",M13:M21),0),""),"")</f>
        <v>1318648</v>
      </c>
      <c r="N3">
        <f ca="1">+_xlfn.IFERROR(IF(COUNT(N13:N21),ROUND(SUMIF($F$13:N21,"Category",N13:N21),2),""),"")</f>
        <v>12.12</v>
      </c>
      <c r="O3">
        <f ca="1">+_xlfn.IFERROR(IF(COUNT(O13:O21),ROUND(SUMIF($F$13:O21,"Category",O13:O21),0),""),"")</f>
        <v>1318648</v>
      </c>
      <c r="P3" t="str">
        <f>+_xlfn.IFERROR(IF(COUNT(P13:P21),ROUND(SUMIF($F$13:P21,"Category",P13:P21),0),""),"")</f>
        <v/>
      </c>
      <c r="Q3">
        <f ca="1">+_xlfn.IFERROR(IF(COUNT(Q13:Q21),ROUND(SUMIF($F$13:Q21,"Category",Q13:Q21),0),""),"")</f>
        <v>1318648</v>
      </c>
      <c r="R3">
        <f ca="1">+_xlfn.IFERROR(IF(COUNT(R13:R21),ROUND(SUMIF($F$13:R21,"Category",R13:R21),2),""),"")</f>
        <v>12.12</v>
      </c>
      <c r="S3" t="str">
        <f>+_xlfn.IFERROR(IF(COUNT(S13:S21),ROUND(SUMIF($F$13:S21,"Category",S13:S21),0),""),"")</f>
        <v/>
      </c>
      <c r="T3" t="str">
        <f>+_xlfn.IFERROR(IF(COUNT(T13:T21),ROUND(SUMIF($F$13:T21,"Category",T13:T21),0),""),"")</f>
        <v/>
      </c>
      <c r="U3" t="str">
        <f>+_xlfn.IFERROR(IF(COUNT(U13:U21),ROUND(SUMIF($F$13:U21,"Category",U13:U21),0),""),"")</f>
        <v/>
      </c>
      <c r="V3">
        <f ca="1">+_xlfn.IFERROR(IF(COUNT(V13:V21),ROUND(SUMIF($F$13:V21,"Category",V13:V21),2),""),"")</f>
        <v>12.12</v>
      </c>
      <c r="W3" t="str">
        <f>+_xlfn.IFERROR(IF(COUNT(W13:W21),ROUND(SUMIF($F$13:W21,"Category",W13:W21),0),""),"")</f>
        <v/>
      </c>
      <c r="X3" t="str">
        <f>+_xlfn.IFERROR(IF(COUNT(X13:X21),ROUND(SUMIF($F$13:X21,"Category",X13:X21),2),""),"")</f>
        <v/>
      </c>
      <c r="Y3">
        <f ca="1">+_xlfn.IFERROR(IF(COUNT(Y13:Y21),ROUND(SUMIF($F$13:Y21,"Category",Y13:Y21),0),""),"")</f>
        <v>344683</v>
      </c>
    </row>
    <row r="4" ht="30" customHeight="1" hidden="1"/>
    <row r="5" ht="28.5" customHeight="1" hidden="1"/>
    <row r="9" spans="4:48" ht="29.25" customHeight="1">
      <c r="D9" s="456" t="s">
        <v>138</v>
      </c>
      <c r="E9" s="456" t="s">
        <v>34</v>
      </c>
      <c r="F9" s="456" t="s">
        <v>976</v>
      </c>
      <c r="G9" s="437" t="s">
        <v>137</v>
      </c>
      <c r="H9" s="445" t="s">
        <v>1</v>
      </c>
      <c r="I9" s="437" t="s">
        <v>961</v>
      </c>
      <c r="J9" s="445" t="s">
        <v>3</v>
      </c>
      <c r="K9" s="445" t="s">
        <v>4</v>
      </c>
      <c r="L9" s="445" t="s">
        <v>5</v>
      </c>
      <c r="M9" s="445" t="s">
        <v>6</v>
      </c>
      <c r="N9" s="445" t="s">
        <v>7</v>
      </c>
      <c r="O9" s="445" t="s">
        <v>8</v>
      </c>
      <c r="P9" s="445"/>
      <c r="Q9" s="445"/>
      <c r="R9" s="445"/>
      <c r="S9" s="445" t="s">
        <v>9</v>
      </c>
      <c r="T9" s="456" t="s">
        <v>1064</v>
      </c>
      <c r="U9" s="456" t="s">
        <v>135</v>
      </c>
      <c r="V9" s="445" t="s">
        <v>107</v>
      </c>
      <c r="W9" s="445" t="s">
        <v>12</v>
      </c>
      <c r="X9" s="445"/>
      <c r="Y9" s="445" t="s">
        <v>14</v>
      </c>
      <c r="Z9" s="436" t="s">
        <v>1053</v>
      </c>
      <c r="AV9" t="s">
        <v>34</v>
      </c>
    </row>
    <row r="10" spans="4:48" ht="31.5" customHeight="1">
      <c r="D10" s="457"/>
      <c r="E10" s="457"/>
      <c r="F10" s="457"/>
      <c r="G10" s="438"/>
      <c r="H10" s="445"/>
      <c r="I10" s="457"/>
      <c r="J10" s="445"/>
      <c r="K10" s="445"/>
      <c r="L10" s="445"/>
      <c r="M10" s="445"/>
      <c r="N10" s="445"/>
      <c r="O10" s="445" t="s">
        <v>15</v>
      </c>
      <c r="P10" s="445"/>
      <c r="Q10" s="445"/>
      <c r="R10" s="445" t="s">
        <v>16</v>
      </c>
      <c r="S10" s="445"/>
      <c r="T10" s="457"/>
      <c r="U10" s="457"/>
      <c r="V10" s="445"/>
      <c r="W10" s="445"/>
      <c r="X10" s="445"/>
      <c r="Y10" s="445"/>
      <c r="Z10" s="445"/>
      <c r="AV10" t="s">
        <v>979</v>
      </c>
    </row>
    <row r="11" spans="4:26" ht="75">
      <c r="D11" s="458"/>
      <c r="E11" s="458"/>
      <c r="F11" s="458"/>
      <c r="G11" s="439"/>
      <c r="H11" s="445"/>
      <c r="I11" s="458"/>
      <c r="J11" s="445"/>
      <c r="K11" s="445"/>
      <c r="L11" s="445"/>
      <c r="M11" s="445"/>
      <c r="N11" s="445"/>
      <c r="O11" s="44" t="s">
        <v>17</v>
      </c>
      <c r="P11" s="44" t="s">
        <v>18</v>
      </c>
      <c r="Q11" s="44" t="s">
        <v>19</v>
      </c>
      <c r="R11" s="445"/>
      <c r="S11" s="445"/>
      <c r="T11" s="458"/>
      <c r="U11" s="458"/>
      <c r="V11" s="445"/>
      <c r="W11" s="44" t="s">
        <v>20</v>
      </c>
      <c r="X11" s="44" t="s">
        <v>21</v>
      </c>
      <c r="Y11" s="445"/>
      <c r="Z11" s="445"/>
    </row>
    <row r="12" spans="4:33" ht="24.75" customHeight="1">
      <c r="D12" s="9" t="s">
        <v>101</v>
      </c>
      <c r="E12" s="94" t="s">
        <v>33</v>
      </c>
      <c r="F12" s="95"/>
      <c r="G12" s="236"/>
      <c r="H12" s="33"/>
      <c r="I12" s="33"/>
      <c r="J12" s="33"/>
      <c r="K12" s="33"/>
      <c r="L12" s="33"/>
      <c r="M12" s="33"/>
      <c r="N12" s="33"/>
      <c r="O12" s="33"/>
      <c r="P12" s="33"/>
      <c r="Q12" s="33"/>
      <c r="R12" s="33"/>
      <c r="S12" s="33"/>
      <c r="T12" s="33"/>
      <c r="U12" s="33"/>
      <c r="V12" s="33"/>
      <c r="W12" s="33"/>
      <c r="X12" s="33"/>
      <c r="Y12" s="33"/>
      <c r="Z12" s="34"/>
      <c r="AG12" s="11"/>
    </row>
    <row r="13" spans="4:33" s="11" customFormat="1" ht="25.5" customHeight="1" hidden="1">
      <c r="D13" s="104"/>
      <c r="E13" s="90"/>
      <c r="F13" s="90"/>
      <c r="G13" s="322"/>
      <c r="H13" s="10"/>
      <c r="I13" s="16"/>
      <c r="J13" s="16"/>
      <c r="K13" s="51"/>
      <c r="L13" s="51"/>
      <c r="M13" s="265" t="str">
        <f>+_xlfn.IFERROR(IF(COUNT(J13:L13),ROUND(SUM(J13:L13),0),""),"")</f>
        <v/>
      </c>
      <c r="N13" s="263" t="str">
        <f>+_xlfn.IFERROR(IF(COUNT(M13),ROUND(M13/'Shareholding Pattern'!$L$57*100,2),""),"")</f>
        <v/>
      </c>
      <c r="O13" s="308" t="str">
        <f>IF(J13="","",J13)</f>
        <v/>
      </c>
      <c r="P13" s="51"/>
      <c r="Q13" s="265"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51"/>
      <c r="Z13" s="316"/>
      <c r="AC13" s="11">
        <f>IF(SUM(H13:Y13)&gt;0,1,0)</f>
        <v>0</v>
      </c>
      <c r="AD13" s="11">
        <f>SUM(AC21:AC65540)</f>
        <v>0</v>
      </c>
      <c r="AG13"/>
    </row>
    <row r="14" spans="4:26" ht="22.5" customHeight="1">
      <c r="D14" s="46"/>
      <c r="E14" s="47"/>
      <c r="F14" s="47"/>
      <c r="G14" s="47"/>
      <c r="H14" s="47"/>
      <c r="I14" s="47"/>
      <c r="J14" s="47"/>
      <c r="K14" s="47"/>
      <c r="L14" s="47"/>
      <c r="M14" s="47"/>
      <c r="N14" s="47"/>
      <c r="O14" s="47"/>
      <c r="P14" s="47"/>
      <c r="Q14" s="47"/>
      <c r="R14" s="47" t="str">
        <f>+_xlfn.IFERROR(IF(COUNT(Q14),ROUND(Q14/('Shareholding Pattern'!$P$58)*100,2),""),"")</f>
        <v/>
      </c>
      <c r="S14" s="47"/>
      <c r="T14" s="47"/>
      <c r="U14" s="47"/>
      <c r="V14" s="47"/>
      <c r="W14" s="47"/>
      <c r="X14" s="47"/>
      <c r="Y14" s="47"/>
      <c r="Z14" s="48"/>
    </row>
    <row r="15" spans="4:29" ht="22.5" customHeight="1">
      <c r="D15" s="104">
        <v>1</v>
      </c>
      <c r="E15" s="373" t="s">
        <v>1052</v>
      </c>
      <c r="F15" s="373" t="s">
        <v>34</v>
      </c>
      <c r="G15" s="322"/>
      <c r="H15" s="372"/>
      <c r="I15" s="51">
        <v>77</v>
      </c>
      <c r="J15" s="51">
        <v>217727</v>
      </c>
      <c r="K15" s="51"/>
      <c r="L15" s="51"/>
      <c r="M15" s="375">
        <f aca="true" t="shared" si="0" ref="M15:M20">+_xlfn.IFERROR(IF(COUNT(J15:L15),ROUND(SUM(J15:L15),0),""),"")</f>
        <v>217727</v>
      </c>
      <c r="N15" s="264">
        <f>+_xlfn.IFERROR(IF(COUNT(M15),ROUND(M15/'Shareholding Pattern'!$L$57*100,2),""),"")</f>
        <v>2</v>
      </c>
      <c r="O15" s="51">
        <f aca="true" t="shared" si="1" ref="O15:O20">IF(J15="","",J15)</f>
        <v>217727</v>
      </c>
      <c r="P15" s="51"/>
      <c r="Q15" s="375">
        <f aca="true" t="shared" si="2" ref="Q15:Q20">+_xlfn.IFERROR(IF(COUNT(O15:P15),ROUND(SUM(O15,P15),2),""),"")</f>
        <v>217727</v>
      </c>
      <c r="R15" s="264">
        <f>+_xlfn.IFERROR(IF(COUNT(Q15),ROUND(Q15/('Shareholding Pattern'!$P$58)*100,2),""),"")</f>
        <v>2</v>
      </c>
      <c r="S15" s="51"/>
      <c r="T15" s="51"/>
      <c r="U15" s="375" t="str">
        <f aca="true" t="shared" si="3" ref="U15:U20">+_xlfn.IFERROR(IF(COUNT(S15:T15),ROUND(SUM(S15:T15),0),""),"")</f>
        <v/>
      </c>
      <c r="V15" s="263">
        <f>+_xlfn.IFERROR(IF(COUNT(M15,U15),ROUND(SUM(U15,M15)/SUM('Shareholding Pattern'!$L$57,'Shareholding Pattern'!$T$57)*100,2),""),"")</f>
        <v>2</v>
      </c>
      <c r="W15" s="51"/>
      <c r="X15" s="213" t="str">
        <f aca="true" t="shared" si="4" ref="X15:X20">+_xlfn.IFERROR(IF(COUNT(W15),ROUND(SUM(W15)/SUM(M15)*100,2),""),0)</f>
        <v/>
      </c>
      <c r="Y15" s="51">
        <v>217727</v>
      </c>
      <c r="Z15" s="316"/>
      <c r="AA15" s="11"/>
      <c r="AB15" s="11"/>
      <c r="AC15" s="11">
        <f aca="true" t="shared" si="5" ref="AC15:AC20">IF(SUM(H15:Y15)&gt;0,1,0)</f>
        <v>1</v>
      </c>
    </row>
    <row r="16" spans="4:29" ht="22.5" customHeight="1">
      <c r="D16" s="104">
        <v>2</v>
      </c>
      <c r="E16" s="373" t="s">
        <v>1068</v>
      </c>
      <c r="F16" s="373" t="s">
        <v>34</v>
      </c>
      <c r="G16" s="322"/>
      <c r="H16" s="372"/>
      <c r="I16" s="51">
        <v>32</v>
      </c>
      <c r="J16" s="51">
        <v>162159</v>
      </c>
      <c r="K16" s="51"/>
      <c r="L16" s="51"/>
      <c r="M16" s="375">
        <f t="shared" si="0"/>
        <v>162159</v>
      </c>
      <c r="N16" s="264">
        <f>+_xlfn.IFERROR(IF(COUNT(M16),ROUND(M16/'Shareholding Pattern'!$L$57*100,2),""),"")</f>
        <v>1.49</v>
      </c>
      <c r="O16" s="51">
        <f t="shared" si="1"/>
        <v>162159</v>
      </c>
      <c r="P16" s="51"/>
      <c r="Q16" s="375">
        <f t="shared" si="2"/>
        <v>162159</v>
      </c>
      <c r="R16" s="264">
        <f>+_xlfn.IFERROR(IF(COUNT(Q16),ROUND(Q16/('Shareholding Pattern'!$P$58)*100,2),""),"")</f>
        <v>1.49</v>
      </c>
      <c r="S16" s="51"/>
      <c r="T16" s="51"/>
      <c r="U16" s="375" t="str">
        <f t="shared" si="3"/>
        <v/>
      </c>
      <c r="V16" s="263">
        <f>+_xlfn.IFERROR(IF(COUNT(M16,U16),ROUND(SUM(U16,M16)/SUM('Shareholding Pattern'!$L$57,'Shareholding Pattern'!$T$57)*100,2),""),"")</f>
        <v>1.49</v>
      </c>
      <c r="W16" s="51"/>
      <c r="X16" s="213" t="str">
        <f t="shared" si="4"/>
        <v/>
      </c>
      <c r="Y16" s="51">
        <v>38194</v>
      </c>
      <c r="Z16" s="316"/>
      <c r="AA16" s="11"/>
      <c r="AB16" s="11"/>
      <c r="AC16" s="11">
        <f t="shared" si="5"/>
        <v>1</v>
      </c>
    </row>
    <row r="17" spans="4:29" ht="22.5" customHeight="1">
      <c r="D17" s="104">
        <v>3</v>
      </c>
      <c r="E17" s="373" t="s">
        <v>1069</v>
      </c>
      <c r="F17" s="373" t="s">
        <v>34</v>
      </c>
      <c r="G17" s="322"/>
      <c r="H17" s="372"/>
      <c r="I17" s="51">
        <v>18</v>
      </c>
      <c r="J17" s="51">
        <v>72716</v>
      </c>
      <c r="K17" s="51"/>
      <c r="L17" s="51"/>
      <c r="M17" s="375">
        <f t="shared" si="0"/>
        <v>72716</v>
      </c>
      <c r="N17" s="264">
        <f>+_xlfn.IFERROR(IF(COUNT(M17),ROUND(M17/'Shareholding Pattern'!$L$57*100,2),""),"")</f>
        <v>0.67</v>
      </c>
      <c r="O17" s="51">
        <f t="shared" si="1"/>
        <v>72716</v>
      </c>
      <c r="P17" s="51"/>
      <c r="Q17" s="375">
        <f t="shared" si="2"/>
        <v>72716</v>
      </c>
      <c r="R17" s="264">
        <f>+_xlfn.IFERROR(IF(COUNT(Q17),ROUND(Q17/('Shareholding Pattern'!$P$58)*100,2),""),"")</f>
        <v>0.67</v>
      </c>
      <c r="S17" s="51"/>
      <c r="T17" s="51"/>
      <c r="U17" s="375" t="str">
        <f t="shared" si="3"/>
        <v/>
      </c>
      <c r="V17" s="263">
        <f>+_xlfn.IFERROR(IF(COUNT(M17,U17),ROUND(SUM(U17,M17)/SUM('Shareholding Pattern'!$L$57,'Shareholding Pattern'!$T$57)*100,2),""),"")</f>
        <v>0.67</v>
      </c>
      <c r="W17" s="51"/>
      <c r="X17" s="213" t="str">
        <f t="shared" si="4"/>
        <v/>
      </c>
      <c r="Y17" s="51">
        <v>72716</v>
      </c>
      <c r="Z17" s="316"/>
      <c r="AA17" s="11"/>
      <c r="AB17" s="11"/>
      <c r="AC17" s="11">
        <f t="shared" si="5"/>
        <v>1</v>
      </c>
    </row>
    <row r="18" spans="4:29" ht="22.5" customHeight="1">
      <c r="D18" s="104">
        <v>4</v>
      </c>
      <c r="E18" s="373" t="s">
        <v>1067</v>
      </c>
      <c r="F18" s="373" t="s">
        <v>34</v>
      </c>
      <c r="G18" s="322"/>
      <c r="H18" s="372"/>
      <c r="I18" s="51">
        <v>1</v>
      </c>
      <c r="J18" s="51">
        <v>850000</v>
      </c>
      <c r="K18" s="51"/>
      <c r="L18" s="51"/>
      <c r="M18" s="375">
        <f t="shared" si="0"/>
        <v>850000</v>
      </c>
      <c r="N18" s="264">
        <f>+_xlfn.IFERROR(IF(COUNT(M18),ROUND(M18/'Shareholding Pattern'!$L$57*100,2),""),"")</f>
        <v>7.81</v>
      </c>
      <c r="O18" s="51">
        <f t="shared" si="1"/>
        <v>850000</v>
      </c>
      <c r="P18" s="51"/>
      <c r="Q18" s="375">
        <f t="shared" si="2"/>
        <v>850000</v>
      </c>
      <c r="R18" s="264">
        <f>+_xlfn.IFERROR(IF(COUNT(Q18),ROUND(Q18/('Shareholding Pattern'!$P$58)*100,2),""),"")</f>
        <v>7.81</v>
      </c>
      <c r="S18" s="51"/>
      <c r="T18" s="51"/>
      <c r="U18" s="375" t="str">
        <f t="shared" si="3"/>
        <v/>
      </c>
      <c r="V18" s="263">
        <f>+_xlfn.IFERROR(IF(COUNT(M18,U18),ROUND(SUM(U18,M18)/SUM('Shareholding Pattern'!$L$57,'Shareholding Pattern'!$T$57)*100,2),""),"")</f>
        <v>7.81</v>
      </c>
      <c r="W18" s="51"/>
      <c r="X18" s="213" t="str">
        <f t="shared" si="4"/>
        <v/>
      </c>
      <c r="Y18" s="51">
        <v>0</v>
      </c>
      <c r="Z18" s="316"/>
      <c r="AA18" s="11"/>
      <c r="AB18" s="11"/>
      <c r="AC18" s="11">
        <f t="shared" si="5"/>
        <v>1</v>
      </c>
    </row>
    <row r="19" spans="4:29" ht="22.5" customHeight="1">
      <c r="D19" s="104">
        <v>5</v>
      </c>
      <c r="E19" s="373" t="s">
        <v>1067</v>
      </c>
      <c r="F19" s="373" t="s">
        <v>979</v>
      </c>
      <c r="G19" s="373" t="s">
        <v>1105</v>
      </c>
      <c r="H19" s="370" t="s">
        <v>1103</v>
      </c>
      <c r="I19" s="374">
        <v>1</v>
      </c>
      <c r="J19" s="51">
        <v>850000</v>
      </c>
      <c r="K19" s="51"/>
      <c r="L19" s="51"/>
      <c r="M19" s="375">
        <f t="shared" si="0"/>
        <v>850000</v>
      </c>
      <c r="N19" s="264">
        <f>+_xlfn.IFERROR(IF(COUNT(M19),ROUND(M19/'Shareholding Pattern'!$L$57*100,2),""),"")</f>
        <v>7.81</v>
      </c>
      <c r="O19" s="51">
        <f t="shared" si="1"/>
        <v>850000</v>
      </c>
      <c r="P19" s="51"/>
      <c r="Q19" s="375">
        <f t="shared" si="2"/>
        <v>850000</v>
      </c>
      <c r="R19" s="264">
        <f>+_xlfn.IFERROR(IF(COUNT(Q19),ROUND(Q19/('Shareholding Pattern'!$P$58)*100,2),""),"")</f>
        <v>7.81</v>
      </c>
      <c r="S19" s="51"/>
      <c r="T19" s="51"/>
      <c r="U19" s="375" t="str">
        <f t="shared" si="3"/>
        <v/>
      </c>
      <c r="V19" s="263">
        <f>+_xlfn.IFERROR(IF(COUNT(M19,U19),ROUND(SUM(U19,M19)/SUM('Shareholding Pattern'!$L$57,'Shareholding Pattern'!$T$57)*100,2),""),"")</f>
        <v>7.81</v>
      </c>
      <c r="W19" s="51"/>
      <c r="X19" s="213" t="str">
        <f t="shared" si="4"/>
        <v/>
      </c>
      <c r="Y19" s="51">
        <v>0</v>
      </c>
      <c r="Z19" s="316">
        <v>7</v>
      </c>
      <c r="AA19" s="11"/>
      <c r="AB19" s="11"/>
      <c r="AC19" s="11">
        <f t="shared" si="5"/>
        <v>1</v>
      </c>
    </row>
    <row r="20" spans="4:29" ht="22.5" customHeight="1">
      <c r="D20" s="104">
        <v>6</v>
      </c>
      <c r="E20" s="373" t="s">
        <v>939</v>
      </c>
      <c r="F20" s="373" t="s">
        <v>34</v>
      </c>
      <c r="G20" s="322"/>
      <c r="H20" s="372"/>
      <c r="I20" s="51">
        <v>8</v>
      </c>
      <c r="J20" s="51">
        <v>16046</v>
      </c>
      <c r="K20" s="51"/>
      <c r="L20" s="51"/>
      <c r="M20" s="375">
        <f t="shared" si="0"/>
        <v>16046</v>
      </c>
      <c r="N20" s="264">
        <f>+_xlfn.IFERROR(IF(COUNT(M20),ROUND(M20/'Shareholding Pattern'!$L$57*100,2),""),"")</f>
        <v>0.15</v>
      </c>
      <c r="O20" s="51">
        <f t="shared" si="1"/>
        <v>16046</v>
      </c>
      <c r="P20" s="51"/>
      <c r="Q20" s="375">
        <f t="shared" si="2"/>
        <v>16046</v>
      </c>
      <c r="R20" s="264">
        <f>+_xlfn.IFERROR(IF(COUNT(Q20),ROUND(Q20/('Shareholding Pattern'!$P$58)*100,2),""),"")</f>
        <v>0.15</v>
      </c>
      <c r="S20" s="51"/>
      <c r="T20" s="51"/>
      <c r="U20" s="375" t="str">
        <f t="shared" si="3"/>
        <v/>
      </c>
      <c r="V20" s="263">
        <f>+_xlfn.IFERROR(IF(COUNT(M20,U20),ROUND(SUM(U20,M20)/SUM('Shareholding Pattern'!$L$57,'Shareholding Pattern'!$T$57)*100,2),""),"")</f>
        <v>0.15</v>
      </c>
      <c r="W20" s="51"/>
      <c r="X20" s="213" t="str">
        <f t="shared" si="4"/>
        <v/>
      </c>
      <c r="Y20" s="51">
        <v>16046</v>
      </c>
      <c r="Z20" s="316"/>
      <c r="AA20" s="11"/>
      <c r="AB20" s="11"/>
      <c r="AC20" s="11">
        <f t="shared" si="5"/>
        <v>1</v>
      </c>
    </row>
    <row r="21" spans="4:25" ht="0.75" customHeight="1" hidden="1">
      <c r="D21" s="230"/>
      <c r="E21" s="18"/>
      <c r="F21" s="18"/>
      <c r="G21" s="18"/>
      <c r="H21" s="18"/>
      <c r="I21" s="18"/>
      <c r="J21" s="18"/>
      <c r="K21" s="228"/>
      <c r="L21" s="228"/>
      <c r="M21" s="18"/>
      <c r="N21" s="18"/>
      <c r="O21" s="228"/>
      <c r="P21" s="228"/>
      <c r="Q21" s="18"/>
      <c r="R21" s="18"/>
      <c r="S21" s="18"/>
      <c r="T21" s="18"/>
      <c r="U21" s="18"/>
      <c r="V21" s="18"/>
      <c r="W21" s="228"/>
      <c r="X21" s="18"/>
      <c r="Y21" s="229"/>
    </row>
    <row r="22" spans="4:25" ht="18.75" customHeight="1">
      <c r="D22" s="150"/>
      <c r="E22" s="39"/>
      <c r="F22" s="39"/>
      <c r="G22" s="64" t="s">
        <v>1002</v>
      </c>
      <c r="H22" s="64" t="s">
        <v>19</v>
      </c>
      <c r="I22" s="77">
        <f ca="1">+_xlfn.IFERROR(IF(COUNT(I13:I21),ROUND(SUMIF($F$13:I21,"Category",I13:I21),0),""),"")</f>
        <v>136</v>
      </c>
      <c r="J22" s="77">
        <f ca="1">+_xlfn.IFERROR(IF(COUNT(J13:J21),ROUND(SUMIF($F$13:J21,"Category",J13:J21),0),""),"")</f>
        <v>1318648</v>
      </c>
      <c r="K22" s="77" t="str">
        <f>+_xlfn.IFERROR(IF(COUNT(K13:K21),ROUND(SUMIF($F$13:K21,"Category",K13:K21),0),""),"")</f>
        <v/>
      </c>
      <c r="L22" s="77" t="str">
        <f>+_xlfn.IFERROR(IF(COUNT(L13:L21),ROUND(SUMIF($F$13:L21,"Category",L13:L21),0),""),"")</f>
        <v/>
      </c>
      <c r="M22" s="77">
        <f ca="1">+_xlfn.IFERROR(IF(COUNT(M13:M21),ROUND(SUMIF($F$13:M21,"Category",M13:M21),0),""),"")</f>
        <v>1318648</v>
      </c>
      <c r="N22" s="263">
        <f ca="1">+_xlfn.IFERROR(IF(COUNT(N13:N21),ROUND(SUMIF($F$13:N21,"Category",N13:N21),2),""),"")</f>
        <v>12.12</v>
      </c>
      <c r="O22" s="215">
        <f ca="1">+_xlfn.IFERROR(IF(COUNT(O13:O21),ROUND(SUMIF($F$13:O21,"Category",O13:O21),0),""),"")</f>
        <v>1318648</v>
      </c>
      <c r="P22" s="215" t="str">
        <f>+_xlfn.IFERROR(IF(COUNT(P13:P21),ROUND(SUMIF($F$13:P21,"Category",P13:P21),0),""),"")</f>
        <v/>
      </c>
      <c r="Q22" s="215">
        <f ca="1">+_xlfn.IFERROR(IF(COUNT(Q13:Q21),ROUND(SUMIF($F$13:Q21,"Category",Q13:Q21),0),""),"")</f>
        <v>1318648</v>
      </c>
      <c r="R22" s="263">
        <f ca="1">+_xlfn.IFERROR(IF(COUNT(R13:R21),ROUND(SUMIF($F$13:R21,"Category",R13:R21),2),""),"")</f>
        <v>12.12</v>
      </c>
      <c r="S22" s="77" t="str">
        <f>+_xlfn.IFERROR(IF(COUNT(S13:S21),ROUND(SUMIF($F$13:S21,"Category",S13:S21),0),""),"")</f>
        <v/>
      </c>
      <c r="T22" s="77" t="str">
        <f>+_xlfn.IFERROR(IF(COUNT(T13:T21),ROUND(SUMIF($F$13:T21,"Category",T13:T21),0),""),"")</f>
        <v/>
      </c>
      <c r="U22" s="77" t="str">
        <f>+_xlfn.IFERROR(IF(COUNT(U13:U21),ROUND(SUMIF($F$13:U21,"Category",U13:U21),0),""),"")</f>
        <v/>
      </c>
      <c r="V22" s="263">
        <f ca="1">+_xlfn.IFERROR(IF(COUNT(V13:V21),ROUND(SUMIF($F$13:V21,"Category",V13:V21),2),""),"")</f>
        <v>12.12</v>
      </c>
      <c r="W22" s="77" t="str">
        <f>+_xlfn.IFERROR(IF(COUNT(W13:W21),ROUND(SUMIF($F$13:W21,"Category",W13:W21),0),""),"")</f>
        <v/>
      </c>
      <c r="X22" s="263" t="str">
        <f>+_xlfn.IFERROR(IF(COUNT(W22),ROUND(SUM(W22)/SUM(M22)*100,2),""),0)</f>
        <v/>
      </c>
      <c r="Y22" s="77">
        <f ca="1">+_xlfn.IFERROR(IF(COUNT(Y13:Y21),ROUND(SUMIF($F$13:Y21,"Category",Y13:Y21),0),""),"")</f>
        <v>344683</v>
      </c>
    </row>
    <row r="25" ht="15">
      <c r="G25" s="117"/>
    </row>
  </sheetData>
  <sheetProtection password="F884"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6">
    <dataValidation type="whole" operator="lessThanOrEqual" allowBlank="1" showInputMessage="1" showErrorMessage="1" sqref="W13 W15:W20">
      <formula1>J13</formula1>
    </dataValidation>
    <dataValidation type="whole" operator="lessThanOrEqual" allowBlank="1" showInputMessage="1" showErrorMessage="1" sqref="Y13 Y15:Y20">
      <formula1>M13</formula1>
    </dataValidation>
    <dataValidation type="whole" operator="greaterThanOrEqual" allowBlank="1" showInputMessage="1" showErrorMessage="1" sqref="O13:P13 S13:T13 J13:L13 J15:L20 O15:P20 S15:T20">
      <formula1>0</formula1>
    </dataValidation>
    <dataValidation type="textLength" operator="equal" allowBlank="1" showInputMessage="1" showErrorMessage="1" prompt="[A-Z][A-Z][A-Z][A-Z][A-Z][0-9][0-9][0-9][0-9][A-Z]&#10;&#10;In absence of PAN write : ZZZZZ9999Z" sqref="H13 H15:H20">
      <formula1>10</formula1>
    </dataValidation>
    <dataValidation type="list" allowBlank="1" showInputMessage="1" showErrorMessage="1" sqref="F13 F15:F20">
      <formula1>$AV$9:$AV$10</formula1>
    </dataValidation>
    <dataValidation type="list" allowBlank="1" showInputMessage="1" showErrorMessage="1" sqref="E13 E15:E20">
      <formula1>$AE$1:$BA$1</formula1>
    </dataValidation>
  </dataValidations>
  <hyperlinks>
    <hyperlink ref="H22" location="'Shareholding Pattern'!F48" display="Total"/>
    <hyperlink ref="G22" location="'Shareholding Pattern'!F48" display="Total"/>
  </hyperlinks>
  <printOptions/>
  <pageMargins left="0.7" right="0.7" top="0.75" bottom="0.75" header="0.3" footer="0.3"/>
  <pageSetup horizontalDpi="600" verticalDpi="600" orientation="portrait" r:id="rId3"/>
  <drawing r:id="rId2"/>
  <legacyDrawing r:id="rId1"/>
</worksheet>
</file>

<file path=xl/worksheets/sheet32.xml><?xml version="1.0" encoding="utf-8"?>
<worksheet xmlns="http://schemas.openxmlformats.org/spreadsheetml/2006/main" xmlns:r="http://schemas.openxmlformats.org/officeDocument/2006/relationships">
  <sheetPr codeName="Sheet27">
    <tabColor theme="1"/>
  </sheetPr>
  <dimension ref="C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3.8515625" style="0" customWidth="1"/>
    <col min="27" max="27" width="4.00390625" style="0" customWidth="1"/>
    <col min="28" max="16383" width="3.8515625" style="0" hidden="1" customWidth="1"/>
    <col min="16384" max="16384" width="4.8515625" style="0" hidden="1" customWidth="1"/>
  </cols>
  <sheetData>
    <row r="1" ht="15" hidden="1">
      <c r="I1">
        <v>0</v>
      </c>
    </row>
    <row r="2" spans="4:29" ht="15"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1053</v>
      </c>
      <c r="AC2" t="s">
        <v>943</v>
      </c>
    </row>
    <row r="3" ht="15" hidden="1">
      <c r="AC3" t="s">
        <v>944</v>
      </c>
    </row>
    <row r="4" ht="15" hidden="1">
      <c r="AC4" t="s">
        <v>945</v>
      </c>
    </row>
    <row r="5" ht="15" hidden="1">
      <c r="AC5" t="s">
        <v>946</v>
      </c>
    </row>
    <row r="6" ht="15" hidden="1">
      <c r="AC6" t="s">
        <v>947</v>
      </c>
    </row>
    <row r="7" ht="15" customHeight="1">
      <c r="AC7" t="s">
        <v>935</v>
      </c>
    </row>
    <row r="8" ht="15" customHeight="1"/>
    <row r="9" spans="3:25" ht="29.25" customHeight="1">
      <c r="C9" s="497" t="s">
        <v>141</v>
      </c>
      <c r="D9" s="456" t="s">
        <v>34</v>
      </c>
      <c r="E9" s="445" t="s">
        <v>140</v>
      </c>
      <c r="F9" s="445" t="s">
        <v>137</v>
      </c>
      <c r="G9" s="445" t="s">
        <v>1</v>
      </c>
      <c r="H9" s="436" t="s">
        <v>961</v>
      </c>
      <c r="I9" s="445" t="s">
        <v>3</v>
      </c>
      <c r="J9" s="445" t="s">
        <v>4</v>
      </c>
      <c r="K9" s="445" t="s">
        <v>5</v>
      </c>
      <c r="L9" s="445" t="s">
        <v>6</v>
      </c>
      <c r="M9" s="445" t="s">
        <v>7</v>
      </c>
      <c r="N9" s="445" t="s">
        <v>8</v>
      </c>
      <c r="O9" s="445"/>
      <c r="P9" s="445"/>
      <c r="Q9" s="445"/>
      <c r="R9" s="445" t="s">
        <v>9</v>
      </c>
      <c r="S9" s="456" t="s">
        <v>1064</v>
      </c>
      <c r="T9" s="456" t="s">
        <v>135</v>
      </c>
      <c r="U9" s="445" t="s">
        <v>107</v>
      </c>
      <c r="V9" s="445" t="s">
        <v>12</v>
      </c>
      <c r="W9" s="445"/>
      <c r="X9" s="445" t="s">
        <v>14</v>
      </c>
      <c r="Y9" s="436" t="s">
        <v>1053</v>
      </c>
    </row>
    <row r="10" spans="3:25" ht="31.5" customHeight="1">
      <c r="C10" s="498"/>
      <c r="D10" s="457"/>
      <c r="E10" s="445"/>
      <c r="F10" s="445"/>
      <c r="G10" s="445"/>
      <c r="H10" s="445"/>
      <c r="I10" s="445"/>
      <c r="J10" s="445"/>
      <c r="K10" s="445"/>
      <c r="L10" s="445"/>
      <c r="M10" s="445"/>
      <c r="N10" s="445" t="s">
        <v>15</v>
      </c>
      <c r="O10" s="445"/>
      <c r="P10" s="445"/>
      <c r="Q10" s="445" t="s">
        <v>16</v>
      </c>
      <c r="R10" s="445"/>
      <c r="S10" s="457"/>
      <c r="T10" s="457"/>
      <c r="U10" s="445"/>
      <c r="V10" s="445"/>
      <c r="W10" s="445"/>
      <c r="X10" s="445"/>
      <c r="Y10" s="445"/>
    </row>
    <row r="11" spans="3:25" ht="78.75" customHeight="1">
      <c r="C11" s="499"/>
      <c r="D11" s="458"/>
      <c r="E11" s="445"/>
      <c r="F11" s="445"/>
      <c r="G11" s="445"/>
      <c r="H11" s="445"/>
      <c r="I11" s="445"/>
      <c r="J11" s="445"/>
      <c r="K11" s="445"/>
      <c r="L11" s="445"/>
      <c r="M11" s="445"/>
      <c r="N11" s="44" t="s">
        <v>17</v>
      </c>
      <c r="O11" s="44" t="s">
        <v>18</v>
      </c>
      <c r="P11" s="44" t="s">
        <v>19</v>
      </c>
      <c r="Q11" s="445"/>
      <c r="R11" s="445"/>
      <c r="S11" s="458"/>
      <c r="T11" s="458"/>
      <c r="U11" s="445"/>
      <c r="V11" s="44" t="s">
        <v>20</v>
      </c>
      <c r="W11" s="44" t="s">
        <v>21</v>
      </c>
      <c r="X11" s="445"/>
      <c r="Y11" s="445"/>
    </row>
    <row r="12" spans="3:25" ht="18.75"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30" s="11" customFormat="1" ht="18.75" customHeight="1" hidden="1">
      <c r="C13" s="221"/>
      <c r="D13" s="90"/>
      <c r="E13" s="90"/>
      <c r="F13" s="90"/>
      <c r="G13" s="10"/>
      <c r="H13" s="305">
        <v>1</v>
      </c>
      <c r="I13" s="16"/>
      <c r="J13" s="51"/>
      <c r="K13" s="51"/>
      <c r="L13" s="50" t="str">
        <f>+_xlfn.IFERROR(IF(COUNT(I13:K13),ROUND(SUM(I13:K13),0),""),"")</f>
        <v/>
      </c>
      <c r="M13" s="151"/>
      <c r="N13" s="307" t="str">
        <f>IF(I13="","",I13)</f>
        <v/>
      </c>
      <c r="O13" s="233"/>
      <c r="P13" s="55" t="str">
        <f>+_xlfn.IFERROR(IF(COUNT(N13:O13),ROUND(SUM(N13,O13),2),""),"")</f>
        <v/>
      </c>
      <c r="Q13" s="17" t="str">
        <f>+_xlfn.IFERROR(IF(COUNT(P13),ROUND(P13/('Shareholding Pattern'!$P$58)*100,2),""),"")</f>
        <v/>
      </c>
      <c r="R13" s="51"/>
      <c r="S13" s="51"/>
      <c r="T13" s="52" t="str">
        <f>+_xlfn.IFERROR(IF(COUNT(R13:S13),ROUND(SUM(R13:S13),2),""),"")</f>
        <v/>
      </c>
      <c r="U13" s="151"/>
      <c r="V13" s="51"/>
      <c r="W13" s="17" t="str">
        <f>+_xlfn.IFERROR(IF(V13="","",(+IF(V13=0,0,IF(COUNT(V13,L13),ROUND(SUM(V13)/SUM(L13)*100,2),"")))),"")</f>
        <v/>
      </c>
      <c r="X13" s="16"/>
      <c r="Y13" s="314"/>
      <c r="AC13" s="11">
        <f>IF(SUM(H13:X13)&gt;0,1,0)</f>
        <v>1</v>
      </c>
      <c r="AD13" s="11">
        <f>SUM(AC15:AC65535)</f>
        <v>0</v>
      </c>
    </row>
    <row r="14" spans="3:25" ht="24.95" customHeight="1">
      <c r="C14" s="49"/>
      <c r="D14" s="59"/>
      <c r="E14" s="295" t="s">
        <v>1048</v>
      </c>
      <c r="G14" s="47"/>
      <c r="H14" s="47"/>
      <c r="I14" s="47"/>
      <c r="J14" s="47"/>
      <c r="K14" s="47"/>
      <c r="L14" s="47"/>
      <c r="M14" s="47"/>
      <c r="N14" s="47"/>
      <c r="O14" s="47"/>
      <c r="P14" s="47"/>
      <c r="Q14" s="47"/>
      <c r="R14" s="47"/>
      <c r="S14" s="47"/>
      <c r="T14" s="47"/>
      <c r="U14" s="47"/>
      <c r="V14" s="47"/>
      <c r="W14" s="47"/>
      <c r="X14" s="47"/>
      <c r="Y14" s="48"/>
    </row>
    <row r="15" spans="3:24" ht="24.95" customHeight="1" hidden="1">
      <c r="C15" s="230"/>
      <c r="D15" s="231"/>
      <c r="E15" s="18"/>
      <c r="F15" s="18"/>
      <c r="G15" s="18"/>
      <c r="H15" s="18"/>
      <c r="I15" s="18"/>
      <c r="J15" s="228"/>
      <c r="K15" s="228"/>
      <c r="L15" s="18"/>
      <c r="M15" s="225" t="str">
        <f>+_xlfn.IFERROR(IF(COUNT(L15),ROUND(L15/('Shareholding Pattern'!$L$57)*100,2),""),"")</f>
        <v/>
      </c>
      <c r="N15" s="228"/>
      <c r="O15" s="228"/>
      <c r="P15" s="18"/>
      <c r="Q15" s="225" t="str">
        <f>+_xlfn.IFERROR(IF(COUNT(P15),ROUND(P15/('Shareholding Pattern'!$P$58)*100,2),""),"")</f>
        <v/>
      </c>
      <c r="R15" s="18"/>
      <c r="S15" s="18"/>
      <c r="T15" s="18"/>
      <c r="U15" s="225" t="str">
        <f>+_xlfn.IFERROR(IF(COUNT(L15,T15),ROUND(SUM(T15,L15)/SUM('Shareholding Pattern'!$L$57,'Shareholding Pattern'!$T$57)*100,2),""),"")</f>
        <v/>
      </c>
      <c r="V15" s="228"/>
      <c r="W15" s="18"/>
      <c r="X15" s="229"/>
    </row>
    <row r="16" spans="3:24" ht="20.1" customHeight="1">
      <c r="C16" s="149"/>
      <c r="D16" s="105"/>
      <c r="E16" s="39"/>
      <c r="F16" s="64" t="s">
        <v>1002</v>
      </c>
      <c r="G16" s="64" t="s">
        <v>19</v>
      </c>
      <c r="H16" s="57" t="str">
        <f>+_xlfn.IFERROR(IF(COUNT(H14:H15),ROUND(SUM(H14:H15),0),""),"")</f>
        <v/>
      </c>
      <c r="I16" s="57" t="str">
        <f>+_xlfn.IFERROR(IF(COUNT(I13:I15),ROUND(SUM(I13:I15),0),""),"")</f>
        <v/>
      </c>
      <c r="J16" s="57" t="str">
        <f>+_xlfn.IFERROR(IF(COUNT(J13:J15),ROUND(SUM(J13:J15),0),""),"")</f>
        <v/>
      </c>
      <c r="K16" s="57" t="str">
        <f>+_xlfn.IFERROR(IF(COUNT(K13:K15),ROUND(SUM(K13:K15),0),""),"")</f>
        <v/>
      </c>
      <c r="L16" s="57" t="str">
        <f>+_xlfn.IFERROR(IF(COUNT(L13:L15),ROUND(SUM(L13:L15),0),""),"")</f>
        <v/>
      </c>
      <c r="M16" s="151"/>
      <c r="N16" s="38" t="str">
        <f>+_xlfn.IFERROR(IF(COUNT(N13:N15),ROUND(SUM(N13:N15),0),""),"")</f>
        <v/>
      </c>
      <c r="O16" s="38" t="str">
        <f>+_xlfn.IFERROR(IF(COUNT(O13:O15),ROUND(SUM(O13:O15),0),""),"")</f>
        <v/>
      </c>
      <c r="P16" s="38" t="str">
        <f>+_xlfn.IFERROR(IF(COUNT(P13:P15),ROUND(SUM(P13:P15),0),""),"")</f>
        <v/>
      </c>
      <c r="Q16" s="17" t="str">
        <f>+_xlfn.IFERROR(IF(COUNT(P16),ROUND(P16/('Shareholding Pattern'!$P$58)*100,2),""),"")</f>
        <v/>
      </c>
      <c r="R16" s="57" t="str">
        <f>+_xlfn.IFERROR(IF(COUNT(R13:R15),ROUND(SUM(R13:R15),0),""),"")</f>
        <v/>
      </c>
      <c r="S16" s="57" t="str">
        <f>+_xlfn.IFERROR(IF(COUNT(S13:S15),ROUND(SUM(S13:S15),0),""),"")</f>
        <v/>
      </c>
      <c r="T16" s="57" t="str">
        <f>+_xlfn.IFERROR(IF(COUNT(T13:T15),ROUND(SUM(T13:T15),0),""),"")</f>
        <v/>
      </c>
      <c r="U16" s="151"/>
      <c r="V16" s="57" t="str">
        <f>+_xlfn.IFERROR(IF(COUNT(V13:V15),ROUND(SUM(V13:V15),0),""),"")</f>
        <v/>
      </c>
      <c r="W16" s="318" t="str">
        <f>+_xlfn.IFERROR(IF(V16="","",(+IF(V16=0,0,IF(COUNT(V16,L16),ROUND(SUM(V16)/SUM(L16)*100,2),"")))),"")</f>
        <v/>
      </c>
      <c r="X16" s="57" t="str">
        <f>+_xlfn.IFERROR(IF(COUNT(X13:X15),ROUND(SUM(X13:X15),0),""),"")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Y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N13:O13 I13:K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sheetPr codeName="Sheet28">
    <tabColor theme="1"/>
  </sheetPr>
  <dimension ref="D1:AD16"/>
  <sheetViews>
    <sheetView showGridLines="0" zoomScale="85" zoomScaleNormal="85" workbookViewId="0" topLeftCell="A7">
      <selection activeCell="E16" sqref="E16"/>
    </sheetView>
  </sheetViews>
  <sheetFormatPr defaultColWidth="0" defaultRowHeight="15"/>
  <cols>
    <col min="1" max="1" width="2.00390625" style="0" customWidth="1"/>
    <col min="2" max="2" width="1.57421875" style="0" hidden="1" customWidth="1"/>
    <col min="3" max="3" width="5.57421875" style="0" hidden="1"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9.421875" style="0" customWidth="1"/>
    <col min="25" max="25" width="4.421875" style="0" customWidth="1"/>
    <col min="26" max="26" width="5.140625" style="0" customWidth="1"/>
    <col min="27" max="16383" width="7.57421875" style="0" hidden="1" customWidth="1"/>
    <col min="16384" max="16384" width="3.8515625" style="0" hidden="1" customWidth="1"/>
  </cols>
  <sheetData>
    <row r="1" ht="15" hidden="1">
      <c r="I1">
        <v>0</v>
      </c>
    </row>
    <row r="2" spans="5:24" ht="15"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ht="15" hidden="1"/>
    <row r="4" ht="15" hidden="1"/>
    <row r="5" ht="15" hidden="1"/>
    <row r="6" ht="15" hidden="1"/>
    <row r="9" spans="4:24" ht="29.45" customHeight="1">
      <c r="D9" s="456" t="s">
        <v>138</v>
      </c>
      <c r="E9" s="445" t="s">
        <v>137</v>
      </c>
      <c r="F9" s="445" t="s">
        <v>1</v>
      </c>
      <c r="G9" s="436" t="s">
        <v>961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14</v>
      </c>
      <c r="X9" s="436" t="s">
        <v>1053</v>
      </c>
    </row>
    <row r="10" spans="4:24" ht="31.5" customHeight="1">
      <c r="D10" s="457"/>
      <c r="E10" s="445"/>
      <c r="F10" s="445"/>
      <c r="G10" s="445"/>
      <c r="H10" s="445"/>
      <c r="I10" s="445"/>
      <c r="J10" s="445"/>
      <c r="K10" s="445"/>
      <c r="L10" s="445"/>
      <c r="M10" s="445" t="s">
        <v>15</v>
      </c>
      <c r="N10" s="445"/>
      <c r="O10" s="445"/>
      <c r="P10" s="445" t="s">
        <v>16</v>
      </c>
      <c r="Q10" s="445"/>
      <c r="R10" s="457"/>
      <c r="S10" s="457"/>
      <c r="T10" s="445"/>
      <c r="U10" s="445"/>
      <c r="V10" s="445"/>
      <c r="W10" s="445"/>
      <c r="X10" s="445"/>
    </row>
    <row r="11" spans="4:24" ht="75">
      <c r="D11" s="458"/>
      <c r="E11" s="445"/>
      <c r="F11" s="445"/>
      <c r="G11" s="445"/>
      <c r="H11" s="445"/>
      <c r="I11" s="445"/>
      <c r="J11" s="445"/>
      <c r="K11" s="445"/>
      <c r="L11" s="445"/>
      <c r="M11" s="62" t="s">
        <v>17</v>
      </c>
      <c r="N11" s="62" t="s">
        <v>18</v>
      </c>
      <c r="O11" s="62" t="s">
        <v>19</v>
      </c>
      <c r="P11" s="445"/>
      <c r="Q11" s="445"/>
      <c r="R11" s="458"/>
      <c r="S11" s="458"/>
      <c r="T11" s="445"/>
      <c r="U11" s="62" t="s">
        <v>20</v>
      </c>
      <c r="V11" s="62" t="s">
        <v>21</v>
      </c>
      <c r="W11" s="445"/>
      <c r="X11" s="445"/>
    </row>
    <row r="12" spans="4:24" ht="17.25" customHeight="1">
      <c r="D12" s="102" t="s">
        <v>926</v>
      </c>
      <c r="E12" s="86" t="s">
        <v>72</v>
      </c>
      <c r="F12" s="86"/>
      <c r="G12" s="33"/>
      <c r="H12" s="33"/>
      <c r="I12" s="33"/>
      <c r="J12" s="33"/>
      <c r="K12" s="33"/>
      <c r="L12" s="33"/>
      <c r="M12" s="33"/>
      <c r="N12" s="33"/>
      <c r="O12" s="33"/>
      <c r="P12" s="33"/>
      <c r="Q12" s="33"/>
      <c r="R12" s="33"/>
      <c r="S12" s="33"/>
      <c r="T12" s="33"/>
      <c r="U12" s="33"/>
      <c r="V12" s="33"/>
      <c r="W12" s="33"/>
      <c r="X12" s="34"/>
    </row>
    <row r="13" spans="4:30" s="11" customFormat="1" ht="13.5" customHeight="1" hidden="1">
      <c r="D13" s="221"/>
      <c r="E13" s="90"/>
      <c r="F13" s="10"/>
      <c r="G13" s="306">
        <v>1</v>
      </c>
      <c r="H13" s="16"/>
      <c r="I13" s="51"/>
      <c r="J13" s="51"/>
      <c r="K13" s="52" t="str">
        <f>+_xlfn.IFERROR(IF(COUNT(H13:J13),ROUND(SUM(H13:J13),0),""),"")</f>
        <v/>
      </c>
      <c r="L13" s="17" t="str">
        <f>+_xlfn.IFERROR(IF(COUNT(K13),ROUND(K13/'Shareholding Pattern'!$L$57*100,2),""),"")</f>
        <v/>
      </c>
      <c r="M13" s="307" t="str">
        <f>IF(H13="","",H13)</f>
        <v/>
      </c>
      <c r="N13" s="233"/>
      <c r="O13" s="55" t="str">
        <f>+_xlfn.IFERROR(IF(COUNT(M13:N13),ROUND(SUM(M13,N13),0),""),"")</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263" t="str">
        <f>+_xlfn.IFERROR(IF(U13="","",(IF(COUNT(U13,K13),ROUND(SUM(U13)/SUM(K13)*100,2),""))),"")</f>
        <v/>
      </c>
      <c r="W13" s="16"/>
      <c r="X13" s="314"/>
      <c r="AC13" s="11">
        <f>IF(SUM(H13:W13)&gt;0,1,0)</f>
        <v>0</v>
      </c>
      <c r="AD13" s="11">
        <f>SUM(AC15:AC65535)</f>
        <v>0</v>
      </c>
    </row>
    <row r="14" spans="4:24" ht="24.95" customHeight="1">
      <c r="D14" s="46"/>
      <c r="E14" s="47"/>
      <c r="F14" s="295" t="s">
        <v>1049</v>
      </c>
      <c r="G14" s="47"/>
      <c r="H14" s="47"/>
      <c r="I14" s="47"/>
      <c r="J14" s="47"/>
      <c r="K14" s="47"/>
      <c r="L14" s="47"/>
      <c r="M14" s="47"/>
      <c r="N14" s="47"/>
      <c r="O14" s="47"/>
      <c r="P14" s="47"/>
      <c r="Q14" s="47"/>
      <c r="R14" s="47"/>
      <c r="S14" s="47"/>
      <c r="T14" s="47"/>
      <c r="U14" s="47"/>
      <c r="V14" s="47"/>
      <c r="W14" s="47"/>
      <c r="X14" s="48"/>
    </row>
    <row r="15" spans="4:23" ht="15" hidden="1">
      <c r="D15" s="230"/>
      <c r="E15" s="232"/>
      <c r="F15" s="232"/>
      <c r="G15" s="232"/>
      <c r="H15" s="231"/>
      <c r="I15" s="18"/>
      <c r="J15" s="228"/>
      <c r="K15" s="228"/>
      <c r="L15" s="18"/>
      <c r="M15" s="18"/>
      <c r="N15" s="228"/>
      <c r="O15" s="228"/>
      <c r="P15" s="18"/>
      <c r="Q15" s="18"/>
      <c r="R15" s="18"/>
      <c r="S15" s="18"/>
      <c r="T15" s="18"/>
      <c r="U15" s="18"/>
      <c r="V15" s="228"/>
      <c r="W15" s="229"/>
    </row>
    <row r="16" spans="4:23" ht="15">
      <c r="D16" s="198"/>
      <c r="E16" s="96" t="s">
        <v>1002</v>
      </c>
      <c r="F16" s="96" t="s">
        <v>19</v>
      </c>
      <c r="G16" s="57" t="str">
        <f>+_xlfn.IFERROR(IF(COUNT(G14:G15),ROUND(SUM(G14:G15),0),""),"")</f>
        <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13" t="str">
        <f>+_xlfn.IFERROR(IF(COUNT(U16,K16),ROUND(SUM(U16)/SUM(K16)*100,2),""),0)</f>
        <v/>
      </c>
      <c r="W16" s="57" t="str">
        <f>+_xlfn.IFERROR(IF(COUNT(W13:W15),ROUND(SUM(W13:W15),0),""),"")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M13:N13 H13:J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sheetPr codeName="Sheet31">
    <tabColor theme="9"/>
  </sheetPr>
  <dimension ref="E1:J14"/>
  <sheetViews>
    <sheetView showGridLines="0" workbookViewId="0" topLeftCell="A6">
      <selection activeCell="I14" sqref="I14"/>
    </sheetView>
  </sheetViews>
  <sheetFormatPr defaultColWidth="0" defaultRowHeight="15"/>
  <cols>
    <col min="1" max="1" width="9.140625" style="0" customWidth="1"/>
    <col min="2" max="4" width="0" style="0" hidden="1" customWidth="1"/>
    <col min="5" max="5" width="7.140625" style="0" customWidth="1"/>
    <col min="6" max="6" width="21.00390625" style="0" customWidth="1"/>
    <col min="7" max="7" width="22.421875" style="0" customWidth="1"/>
    <col min="8" max="8" width="14.57421875" style="0" customWidth="1"/>
    <col min="9" max="9" width="30.140625" style="98" customWidth="1"/>
    <col min="10" max="10" width="9.140625" style="0" customWidth="1"/>
    <col min="11" max="16384" width="9.140625" style="0" hidden="1" customWidth="1"/>
  </cols>
  <sheetData>
    <row r="1" ht="15" hidden="1">
      <c r="I1" s="98">
        <v>0</v>
      </c>
    </row>
    <row r="2" ht="15" hidden="1"/>
    <row r="3" ht="15" hidden="1"/>
    <row r="4" ht="15" hidden="1"/>
    <row r="5" ht="19.5" customHeight="1" hidden="1"/>
    <row r="6" ht="12.75" customHeight="1">
      <c r="J6" s="116"/>
    </row>
    <row r="7" ht="15">
      <c r="J7" s="116"/>
    </row>
    <row r="8" ht="11.25" customHeight="1">
      <c r="J8" s="116"/>
    </row>
    <row r="9" spans="5:10" ht="30" customHeight="1">
      <c r="E9" s="430" t="s">
        <v>975</v>
      </c>
      <c r="F9" s="431"/>
      <c r="G9" s="431"/>
      <c r="H9" s="431"/>
      <c r="I9" s="432"/>
      <c r="J9" s="116"/>
    </row>
    <row r="10" spans="5:10" ht="15">
      <c r="E10" s="456" t="s">
        <v>138</v>
      </c>
      <c r="F10" s="437" t="s">
        <v>145</v>
      </c>
      <c r="G10" s="437" t="s">
        <v>146</v>
      </c>
      <c r="H10" s="437" t="s">
        <v>886</v>
      </c>
      <c r="I10" s="437" t="s">
        <v>889</v>
      </c>
      <c r="J10" s="116"/>
    </row>
    <row r="11" spans="5:10" ht="15">
      <c r="E11" s="500"/>
      <c r="F11" s="438"/>
      <c r="G11" s="457"/>
      <c r="H11" s="438"/>
      <c r="I11" s="438"/>
      <c r="J11" s="116"/>
    </row>
    <row r="12" spans="5:10" ht="15">
      <c r="E12" s="501"/>
      <c r="F12" s="439"/>
      <c r="G12" s="458"/>
      <c r="H12" s="439"/>
      <c r="I12" s="439"/>
      <c r="J12" s="116"/>
    </row>
    <row r="13" spans="5:10" ht="28.5" customHeight="1" hidden="1">
      <c r="E13" s="221"/>
      <c r="F13" s="16"/>
      <c r="G13" s="88"/>
      <c r="H13" s="169"/>
      <c r="I13" s="99"/>
      <c r="J13" s="116"/>
    </row>
    <row r="14" spans="5:10" ht="25.5" customHeight="1">
      <c r="E14" s="49"/>
      <c r="F14" s="59"/>
      <c r="G14" s="59"/>
      <c r="H14" s="59"/>
      <c r="I14" s="291"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sheetPr codeName="Sheet36"/>
  <dimension ref="B1:E28"/>
  <sheetViews>
    <sheetView workbookViewId="0" topLeftCell="A1"/>
  </sheetViews>
  <sheetFormatPr defaultColWidth="9.140625" defaultRowHeight="15"/>
  <sheetData>
    <row r="1" spans="2:5" ht="15">
      <c r="B1" s="97"/>
      <c r="E1">
        <v>7</v>
      </c>
    </row>
    <row r="2" ht="15">
      <c r="B2" s="97"/>
    </row>
    <row r="3" ht="15">
      <c r="B3" s="97" t="s">
        <v>1072</v>
      </c>
    </row>
    <row r="4" ht="15">
      <c r="B4" s="97" t="s">
        <v>1073</v>
      </c>
    </row>
    <row r="5" ht="15">
      <c r="B5" s="97" t="s">
        <v>1074</v>
      </c>
    </row>
    <row r="6" ht="15">
      <c r="B6" s="97" t="s">
        <v>1073</v>
      </c>
    </row>
    <row r="7" ht="15">
      <c r="B7" s="97" t="s">
        <v>1104</v>
      </c>
    </row>
    <row r="8" ht="15">
      <c r="B8" s="97"/>
    </row>
    <row r="9" ht="15">
      <c r="B9" s="97"/>
    </row>
    <row r="10" ht="15">
      <c r="B10" s="97"/>
    </row>
    <row r="11" ht="15">
      <c r="B11" s="97"/>
    </row>
    <row r="12" ht="15">
      <c r="B12" s="97"/>
    </row>
    <row r="13" ht="15">
      <c r="B13" s="97"/>
    </row>
    <row r="14" ht="15">
      <c r="B14" s="97"/>
    </row>
    <row r="15" ht="15">
      <c r="B15" s="97"/>
    </row>
    <row r="16" ht="15">
      <c r="B16" s="97"/>
    </row>
    <row r="17" ht="15">
      <c r="B17" s="97"/>
    </row>
    <row r="18" ht="15">
      <c r="B18" s="97"/>
    </row>
    <row r="19" ht="15">
      <c r="B19" s="97"/>
    </row>
    <row r="20" ht="15">
      <c r="B20" s="97"/>
    </row>
    <row r="21" ht="15">
      <c r="B21" s="97"/>
    </row>
    <row r="22" ht="15">
      <c r="B22" s="97"/>
    </row>
    <row r="23" ht="15">
      <c r="B23" s="97"/>
    </row>
    <row r="24" ht="15">
      <c r="B24" s="97"/>
    </row>
    <row r="25" ht="15">
      <c r="B25" s="97"/>
    </row>
    <row r="26" ht="15">
      <c r="B26" s="97"/>
    </row>
    <row r="27" ht="15">
      <c r="B27" s="97"/>
    </row>
    <row r="28" ht="15">
      <c r="B28" s="97"/>
    </row>
  </sheetData>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2">
    <tabColor theme="9"/>
  </sheetPr>
  <dimension ref="E1:I14"/>
  <sheetViews>
    <sheetView showGridLines="0" workbookViewId="0" topLeftCell="A6">
      <selection activeCell="H14" sqref="H14"/>
    </sheetView>
  </sheetViews>
  <sheetFormatPr defaultColWidth="0" defaultRowHeight="15"/>
  <cols>
    <col min="1" max="1" width="5.00390625" style="0" customWidth="1"/>
    <col min="2" max="4" width="0" style="0" hidden="1" customWidth="1"/>
    <col min="5" max="5" width="7.140625" style="89" customWidth="1"/>
    <col min="6" max="6" width="35.7109375" style="0" customWidth="1"/>
    <col min="7" max="7" width="17.28125" style="0" customWidth="1"/>
    <col min="8" max="8" width="14.57421875" style="0" customWidth="1"/>
    <col min="9" max="9" width="6.421875" style="0" customWidth="1"/>
    <col min="10" max="16384" width="9.140625" style="0" hidden="1" customWidth="1"/>
  </cols>
  <sheetData>
    <row r="1" ht="15" hidden="1">
      <c r="I1">
        <v>0</v>
      </c>
    </row>
    <row r="2" ht="15" hidden="1"/>
    <row r="3" ht="15" hidden="1"/>
    <row r="4" ht="15" hidden="1"/>
    <row r="5" ht="15" hidden="1"/>
    <row r="9" spans="5:8" ht="30" customHeight="1">
      <c r="E9" s="430" t="s">
        <v>963</v>
      </c>
      <c r="F9" s="431"/>
      <c r="G9" s="431"/>
      <c r="H9" s="432"/>
    </row>
    <row r="10" spans="5:8" ht="15">
      <c r="E10" s="456" t="s">
        <v>138</v>
      </c>
      <c r="F10" s="437" t="s">
        <v>147</v>
      </c>
      <c r="G10" s="437" t="s">
        <v>148</v>
      </c>
      <c r="H10" s="437" t="s">
        <v>149</v>
      </c>
    </row>
    <row r="11" spans="5:8" ht="15">
      <c r="E11" s="502"/>
      <c r="F11" s="438"/>
      <c r="G11" s="457"/>
      <c r="H11" s="438"/>
    </row>
    <row r="12" spans="5:8" ht="15">
      <c r="E12" s="503"/>
      <c r="F12" s="439"/>
      <c r="G12" s="458"/>
      <c r="H12" s="439"/>
    </row>
    <row r="13" spans="5:8" ht="15" hidden="1">
      <c r="E13" s="221"/>
      <c r="F13" s="88"/>
      <c r="G13" s="114"/>
      <c r="H13" s="115"/>
    </row>
    <row r="14" spans="5:8" ht="24.75" customHeight="1">
      <c r="E14" s="12"/>
      <c r="F14" s="59"/>
      <c r="G14" s="59"/>
      <c r="H14" s="291"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E1:I14"/>
  <sheetViews>
    <sheetView showGridLines="0" workbookViewId="0" topLeftCell="A6">
      <selection activeCell="I14" sqref="I14"/>
    </sheetView>
  </sheetViews>
  <sheetFormatPr defaultColWidth="0" defaultRowHeight="15"/>
  <cols>
    <col min="1" max="1" width="9.140625" style="0" customWidth="1"/>
    <col min="2" max="4" width="0" style="0" hidden="1" customWidth="1"/>
    <col min="5" max="5" width="7.140625" style="89" customWidth="1"/>
    <col min="6" max="6" width="33.140625" style="0" customWidth="1"/>
    <col min="7" max="7" width="26.28125" style="0" customWidth="1"/>
    <col min="8" max="8" width="14.57421875" style="0" customWidth="1"/>
    <col min="9" max="9" width="22.57421875" style="0" customWidth="1"/>
    <col min="10" max="10" width="9.14062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30" t="s">
        <v>964</v>
      </c>
      <c r="F9" s="431"/>
      <c r="G9" s="431"/>
      <c r="H9" s="431"/>
      <c r="I9" s="119"/>
    </row>
    <row r="10" spans="5:9" ht="15">
      <c r="E10" s="456" t="s">
        <v>138</v>
      </c>
      <c r="F10" s="437" t="s">
        <v>145</v>
      </c>
      <c r="G10" s="437" t="s">
        <v>146</v>
      </c>
      <c r="H10" s="437" t="s">
        <v>150</v>
      </c>
      <c r="I10" s="504" t="s">
        <v>918</v>
      </c>
    </row>
    <row r="11" spans="5:9" ht="15">
      <c r="E11" s="502"/>
      <c r="F11" s="438"/>
      <c r="G11" s="457"/>
      <c r="H11" s="438"/>
      <c r="I11" s="505"/>
    </row>
    <row r="12" spans="5:9" ht="15">
      <c r="E12" s="503"/>
      <c r="F12" s="439"/>
      <c r="G12" s="458"/>
      <c r="H12" s="439"/>
      <c r="I12" s="506"/>
    </row>
    <row r="13" spans="5:9" ht="15" hidden="1">
      <c r="E13" s="221"/>
      <c r="F13" s="16"/>
      <c r="G13" s="114"/>
      <c r="H13" s="114"/>
      <c r="I13" s="120"/>
    </row>
    <row r="14" spans="5:9" ht="24.75" customHeight="1">
      <c r="E14" s="12"/>
      <c r="F14" s="59"/>
      <c r="G14" s="59"/>
      <c r="H14" s="59"/>
      <c r="I14" s="291"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4"/>
  <dimension ref="E2:Y18"/>
  <sheetViews>
    <sheetView showGridLines="0" zoomScale="90" zoomScaleNormal="90" workbookViewId="0" topLeftCell="O6">
      <selection activeCell="A6" sqref="A6"/>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3.7109375" style="0" customWidth="1"/>
    <col min="8" max="8" width="24.28125" style="0" customWidth="1"/>
    <col min="9" max="12" width="16.7109375" style="0" customWidth="1"/>
    <col min="13" max="13" width="18.8515625" style="0" customWidth="1"/>
    <col min="14" max="14" width="16.7109375" style="0" customWidth="1"/>
    <col min="15" max="15" width="18.421875" style="0" customWidth="1"/>
    <col min="16" max="16" width="16.7109375" style="0" customWidth="1"/>
    <col min="17" max="17" width="20.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1" ht="15" hidden="1"/>
    <row r="2" spans="7:25" ht="1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ht="15" hidden="1"/>
    <row r="4" ht="15" hidden="1"/>
    <row r="5" ht="15" hidden="1"/>
    <row r="6" ht="15"/>
    <row r="7" ht="15"/>
    <row r="8" spans="5:25" ht="30" customHeight="1">
      <c r="E8" s="430" t="s">
        <v>165</v>
      </c>
      <c r="F8" s="431"/>
      <c r="G8" s="431"/>
      <c r="H8" s="431"/>
      <c r="I8" s="431"/>
      <c r="J8" s="431"/>
      <c r="K8" s="431"/>
      <c r="L8" s="431"/>
      <c r="M8" s="431"/>
      <c r="N8" s="431"/>
      <c r="O8" s="431"/>
      <c r="P8" s="431"/>
      <c r="Q8" s="431"/>
      <c r="R8" s="431"/>
      <c r="S8" s="431"/>
      <c r="T8" s="431"/>
      <c r="U8" s="431"/>
      <c r="V8" s="431"/>
      <c r="W8" s="431"/>
      <c r="X8" s="431"/>
      <c r="Y8" s="432"/>
    </row>
    <row r="9" spans="5:25" ht="22.5" customHeight="1">
      <c r="E9" s="440" t="s">
        <v>974</v>
      </c>
      <c r="F9" s="441"/>
      <c r="G9" s="441"/>
      <c r="H9" s="441"/>
      <c r="I9" s="441"/>
      <c r="J9" s="441"/>
      <c r="K9" s="441"/>
      <c r="L9" s="441"/>
      <c r="M9" s="441"/>
      <c r="N9" s="441"/>
      <c r="O9" s="441"/>
      <c r="P9" s="441"/>
      <c r="Q9" s="441"/>
      <c r="R9" s="441"/>
      <c r="S9" s="441"/>
      <c r="T9" s="441"/>
      <c r="U9" s="441"/>
      <c r="V9" s="441"/>
      <c r="W9" s="441"/>
      <c r="X9" s="441"/>
      <c r="Y9" s="442"/>
    </row>
    <row r="10" spans="5:25" ht="27" customHeight="1">
      <c r="E10" s="436" t="s">
        <v>151</v>
      </c>
      <c r="F10" s="436" t="s">
        <v>152</v>
      </c>
      <c r="G10" s="436" t="s">
        <v>2</v>
      </c>
      <c r="H10" s="436" t="s">
        <v>3</v>
      </c>
      <c r="I10" s="436" t="s">
        <v>4</v>
      </c>
      <c r="J10" s="436" t="s">
        <v>5</v>
      </c>
      <c r="K10" s="436" t="s">
        <v>6</v>
      </c>
      <c r="L10" s="436" t="s">
        <v>7</v>
      </c>
      <c r="M10" s="433" t="s">
        <v>153</v>
      </c>
      <c r="N10" s="434"/>
      <c r="O10" s="434"/>
      <c r="P10" s="435"/>
      <c r="Q10" s="436" t="s">
        <v>9</v>
      </c>
      <c r="R10" s="437" t="s">
        <v>1064</v>
      </c>
      <c r="S10" s="436" t="s">
        <v>135</v>
      </c>
      <c r="T10" s="436" t="s">
        <v>11</v>
      </c>
      <c r="U10" s="443" t="s">
        <v>12</v>
      </c>
      <c r="V10" s="444"/>
      <c r="W10" s="443" t="s">
        <v>13</v>
      </c>
      <c r="X10" s="444"/>
      <c r="Y10" s="436" t="s">
        <v>14</v>
      </c>
    </row>
    <row r="11" spans="5:25" ht="24" customHeight="1">
      <c r="E11" s="436"/>
      <c r="F11" s="436"/>
      <c r="G11" s="436"/>
      <c r="H11" s="436"/>
      <c r="I11" s="436"/>
      <c r="J11" s="436"/>
      <c r="K11" s="436"/>
      <c r="L11" s="436"/>
      <c r="M11" s="433" t="s">
        <v>920</v>
      </c>
      <c r="N11" s="434"/>
      <c r="O11" s="435"/>
      <c r="P11" s="436" t="s">
        <v>154</v>
      </c>
      <c r="Q11" s="436"/>
      <c r="R11" s="438"/>
      <c r="S11" s="436"/>
      <c r="T11" s="436"/>
      <c r="U11" s="443"/>
      <c r="V11" s="444"/>
      <c r="W11" s="443"/>
      <c r="X11" s="444"/>
      <c r="Y11" s="436"/>
    </row>
    <row r="12" spans="5:25" ht="79.5" customHeight="1">
      <c r="E12" s="436"/>
      <c r="F12" s="436"/>
      <c r="G12" s="436"/>
      <c r="H12" s="436"/>
      <c r="I12" s="436"/>
      <c r="J12" s="436"/>
      <c r="K12" s="436"/>
      <c r="L12" s="436"/>
      <c r="M12" s="78" t="s">
        <v>17</v>
      </c>
      <c r="N12" s="78" t="s">
        <v>18</v>
      </c>
      <c r="O12" s="78" t="s">
        <v>19</v>
      </c>
      <c r="P12" s="436"/>
      <c r="Q12" s="436"/>
      <c r="R12" s="439"/>
      <c r="S12" s="436"/>
      <c r="T12" s="436"/>
      <c r="U12" s="78" t="s">
        <v>20</v>
      </c>
      <c r="V12" s="78" t="s">
        <v>21</v>
      </c>
      <c r="W12" s="78" t="s">
        <v>20</v>
      </c>
      <c r="X12" s="78" t="s">
        <v>21</v>
      </c>
      <c r="Y12" s="436"/>
    </row>
    <row r="13" spans="5:25" ht="20.1" customHeight="1">
      <c r="E13" s="79" t="s">
        <v>155</v>
      </c>
      <c r="F13" s="60" t="s">
        <v>156</v>
      </c>
      <c r="G13" s="91">
        <f>+_xlfn.IFERROR(IF(COUNT('Shareholding Pattern'!H26),('Shareholding Pattern'!H26),""),"")</f>
        <v>4</v>
      </c>
      <c r="H13" s="91">
        <f>+_xlfn.IFERROR(IF(COUNT('Shareholding Pattern'!I26),('Shareholding Pattern'!I26),""),"")</f>
        <v>4620244</v>
      </c>
      <c r="I13" s="91" t="str">
        <f>+_xlfn.IFERROR(IF(COUNT('Shareholding Pattern'!J26),('Shareholding Pattern'!J26),""),"")</f>
        <v/>
      </c>
      <c r="J13" s="91" t="str">
        <f>+_xlfn.IFERROR(IF(COUNT('Shareholding Pattern'!K26),('Shareholding Pattern'!K26),""),"")</f>
        <v/>
      </c>
      <c r="K13" s="91">
        <f>+_xlfn.IFERROR(IF(COUNT('Shareholding Pattern'!L26),('Shareholding Pattern'!L26),""),"")</f>
        <v>4620244</v>
      </c>
      <c r="L13" s="215">
        <f>+_xlfn.IFERROR(IF(COUNT('Shareholding Pattern'!M26),('Shareholding Pattern'!M26),""),"")</f>
        <v>42.47</v>
      </c>
      <c r="M13" s="92">
        <f>+_xlfn.IFERROR(IF(COUNT('Shareholding Pattern'!N26),('Shareholding Pattern'!N26),""),"")</f>
        <v>4620244</v>
      </c>
      <c r="N13" s="92" t="str">
        <f>+_xlfn.IFERROR(IF(COUNT('Shareholding Pattern'!O26),('Shareholding Pattern'!O26),""),"")</f>
        <v/>
      </c>
      <c r="O13" s="92">
        <f>+_xlfn.IFERROR(IF(COUNT('Shareholding Pattern'!P26),('Shareholding Pattern'!P26),""),"")</f>
        <v>4620244</v>
      </c>
      <c r="P13" s="215">
        <f>+_xlfn.IFERROR(IF(COUNT('Shareholding Pattern'!Q26),('Shareholding Pattern'!Q26),""),"")</f>
        <v>42.47</v>
      </c>
      <c r="Q13" s="91" t="str">
        <f>+_xlfn.IFERROR(IF(COUNT('Shareholding Pattern'!R26),('Shareholding Pattern'!R26),""),"")</f>
        <v/>
      </c>
      <c r="R13" s="91" t="str">
        <f>+_xlfn.IFERROR(IF(COUNT('Shareholding Pattern'!S26),('Shareholding Pattern'!S26),""),"")</f>
        <v/>
      </c>
      <c r="S13" s="91" t="str">
        <f>+_xlfn.IFERROR(IF(COUNT('Shareholding Pattern'!T26),('Shareholding Pattern'!T26),""),"")</f>
        <v/>
      </c>
      <c r="T13" s="215">
        <f>+_xlfn.IFERROR(IF(COUNT('Shareholding Pattern'!U26),('Shareholding Pattern'!U26),""),"")</f>
        <v>42.47</v>
      </c>
      <c r="U13" s="91" t="str">
        <f>+_xlfn.IFERROR(IF(COUNT('Shareholding Pattern'!V26),('Shareholding Pattern'!V26),""),"")</f>
        <v/>
      </c>
      <c r="V13" s="215" t="str">
        <f>+_xlfn.IFERROR(IF(COUNT('Shareholding Pattern'!W26),('Shareholding Pattern'!W26),""),"")</f>
        <v/>
      </c>
      <c r="W13" s="91" t="str">
        <f>+_xlfn.IFERROR(IF(COUNT('Shareholding Pattern'!X26),('Shareholding Pattern'!X26),""),"")</f>
        <v/>
      </c>
      <c r="X13" s="215" t="str">
        <f>+_xlfn.IFERROR(IF(COUNT('Shareholding Pattern'!Y26),('Shareholding Pattern'!Y26),""),"")</f>
        <v/>
      </c>
      <c r="Y13" s="91">
        <f>+_xlfn.IFERROR(IF(COUNT('Shareholding Pattern'!Z26),('Shareholding Pattern'!Z26),""),"")</f>
        <v>4620244</v>
      </c>
    </row>
    <row r="14" spans="5:25" ht="20.1" customHeight="1">
      <c r="E14" s="79" t="s">
        <v>157</v>
      </c>
      <c r="F14" s="58" t="s">
        <v>158</v>
      </c>
      <c r="G14" s="91">
        <f>+_xlfn.IFERROR(IF(COUNT('Shareholding Pattern'!H50),('Shareholding Pattern'!H50),""),"")</f>
        <v>2865</v>
      </c>
      <c r="H14" s="91">
        <f>+_xlfn.IFERROR(IF(COUNT('Shareholding Pattern'!I50),('Shareholding Pattern'!I50),""),"")</f>
        <v>6258504</v>
      </c>
      <c r="I14" s="91" t="str">
        <f>+_xlfn.IFERROR(IF(COUNT('Shareholding Pattern'!J50),('Shareholding Pattern'!J50),""),"")</f>
        <v/>
      </c>
      <c r="J14" s="91" t="str">
        <f>+_xlfn.IFERROR(IF(COUNT('Shareholding Pattern'!K50),('Shareholding Pattern'!K50),""),"")</f>
        <v/>
      </c>
      <c r="K14" s="91">
        <f>+_xlfn.IFERROR(IF(COUNT('Shareholding Pattern'!L50),('Shareholding Pattern'!L50),""),"")</f>
        <v>6258504</v>
      </c>
      <c r="L14" s="215">
        <f>+_xlfn.IFERROR(IF(COUNT('Shareholding Pattern'!M50),('Shareholding Pattern'!M50),""),"")</f>
        <v>57.53</v>
      </c>
      <c r="M14" s="320">
        <f>+_xlfn.IFERROR(IF(COUNT('Shareholding Pattern'!N50),('Shareholding Pattern'!N50),""),"")</f>
        <v>6258504</v>
      </c>
      <c r="N14" s="92" t="str">
        <f>+_xlfn.IFERROR(IF(COUNT('Shareholding Pattern'!O50),('Shareholding Pattern'!O50),""),"")</f>
        <v/>
      </c>
      <c r="O14" s="92">
        <f>+_xlfn.IFERROR(IF(COUNT('Shareholding Pattern'!P50),('Shareholding Pattern'!P50),""),"")</f>
        <v>6258504</v>
      </c>
      <c r="P14" s="215">
        <f>+_xlfn.IFERROR(IF(COUNT('Shareholding Pattern'!Q50),('Shareholding Pattern'!Q50),""),"")</f>
        <v>57.53</v>
      </c>
      <c r="Q14" s="91" t="str">
        <f>+_xlfn.IFERROR(IF(COUNT('Shareholding Pattern'!R50),('Shareholding Pattern'!R50),""),"")</f>
        <v/>
      </c>
      <c r="R14" s="91" t="str">
        <f>+_xlfn.IFERROR(IF(COUNT('Shareholding Pattern'!S50),('Shareholding Pattern'!S50),""),"")</f>
        <v/>
      </c>
      <c r="S14" s="91" t="str">
        <f>+_xlfn.IFERROR(IF(COUNT('Shareholding Pattern'!T50),('Shareholding Pattern'!T50),""),"")</f>
        <v/>
      </c>
      <c r="T14" s="215">
        <f>+_xlfn.IFERROR(IF(COUNT('Shareholding Pattern'!U50),('Shareholding Pattern'!U50),""),"")</f>
        <v>57.53</v>
      </c>
      <c r="U14" s="91" t="str">
        <f>+_xlfn.IFERROR(IF(COUNT('Shareholding Pattern'!V50),('Shareholding Pattern'!V50),""),"")</f>
        <v/>
      </c>
      <c r="V14" s="215" t="str">
        <f>+_xlfn.IFERROR(IF(COUNT('Shareholding Pattern'!W50),('Shareholding Pattern'!W50),""),"")</f>
        <v/>
      </c>
      <c r="W14" s="355"/>
      <c r="X14" s="356"/>
      <c r="Y14" s="91">
        <f>+_xlfn.IFERROR(IF(COUNT('Shareholding Pattern'!Z50),('Shareholding Pattern'!Z50),""),"")</f>
        <v>5116186</v>
      </c>
    </row>
    <row r="15" spans="5:25" ht="20.1" customHeight="1">
      <c r="E15" s="79" t="s">
        <v>159</v>
      </c>
      <c r="F15" s="60" t="s">
        <v>160</v>
      </c>
      <c r="G15" s="91" t="str">
        <f>+_xlfn.IFERROR(IF(COUNT('Shareholding Pattern'!H56),('Shareholding Pattern'!H56),""),"")</f>
        <v/>
      </c>
      <c r="H15" s="91" t="str">
        <f>+_xlfn.IFERROR(IF(COUNT('Shareholding Pattern'!I56),('Shareholding Pattern'!I56),""),"")</f>
        <v/>
      </c>
      <c r="I15" s="91" t="str">
        <f>+_xlfn.IFERROR(IF(COUNT('Shareholding Pattern'!J56),('Shareholding Pattern'!J56),""),"")</f>
        <v/>
      </c>
      <c r="J15" s="91" t="str">
        <f>+_xlfn.IFERROR(IF(COUNT('Shareholding Pattern'!K56),('Shareholding Pattern'!K56),""),"")</f>
        <v/>
      </c>
      <c r="K15" s="91" t="str">
        <f>+_xlfn.IFERROR(IF(COUNT('Shareholding Pattern'!L56),('Shareholding Pattern'!L56),""),"")</f>
        <v/>
      </c>
      <c r="L15" s="353"/>
      <c r="M15" s="91" t="str">
        <f>+_xlfn.IFERROR(IF(COUNT('Shareholding Pattern'!N56),('Shareholding Pattern'!N56),""),"")</f>
        <v/>
      </c>
      <c r="N15" s="91" t="str">
        <f>+_xlfn.IFERROR(IF(COUNT('Shareholding Pattern'!O56),('Shareholding Pattern'!O56),""),"")</f>
        <v/>
      </c>
      <c r="O15" s="91" t="str">
        <f>+_xlfn.IFERROR(IF(COUNT('Shareholding Pattern'!P56),('Shareholding Pattern'!P56),""),"")</f>
        <v/>
      </c>
      <c r="P15" s="215" t="str">
        <f>+_xlfn.IFERROR(IF(COUNT('Shareholding Pattern'!Q56),('Shareholding Pattern'!Q56),""),"")</f>
        <v/>
      </c>
      <c r="Q15" s="91" t="str">
        <f>+_xlfn.IFERROR(IF(COUNT('Shareholding Pattern'!R56),('Shareholding Pattern'!R56),""),"")</f>
        <v/>
      </c>
      <c r="R15" s="91" t="str">
        <f>+_xlfn.IFERROR(IF(COUNT('Shareholding Pattern'!S56),('Shareholding Pattern'!S56),""),"")</f>
        <v/>
      </c>
      <c r="S15" s="91" t="str">
        <f>+_xlfn.IFERROR(IF(COUNT('Shareholding Pattern'!T56),('Shareholding Pattern'!T56),""),"")</f>
        <v/>
      </c>
      <c r="T15" s="353"/>
      <c r="U15" s="91" t="str">
        <f>+_xlfn.IFERROR(IF(COUNT('Shareholding Pattern'!V56),('Shareholding Pattern'!V56),""),"")</f>
        <v/>
      </c>
      <c r="V15" s="215" t="str">
        <f>+_xlfn.IFERROR(IF(COUNT('Shareholding Pattern'!W56),('Shareholding Pattern'!W56),""),"")</f>
        <v/>
      </c>
      <c r="W15" s="357"/>
      <c r="X15" s="358"/>
      <c r="Y15" s="91" t="str">
        <f>+_xlfn.IFERROR(IF(COUNT('Shareholding Pattern'!Z56),('Shareholding Pattern'!Z56),""),"")</f>
        <v/>
      </c>
    </row>
    <row r="16" spans="5:25" ht="20.1" customHeight="1">
      <c r="E16" s="79" t="s">
        <v>161</v>
      </c>
      <c r="F16" s="87" t="s">
        <v>162</v>
      </c>
      <c r="G16" s="91" t="str">
        <f>+_xlfn.IFERROR(IF(COUNT('Shareholding Pattern'!H54),('Shareholding Pattern'!H54),""),"")</f>
        <v/>
      </c>
      <c r="H16" s="91" t="str">
        <f>+_xlfn.IFERROR(IF(COUNT('Shareholding Pattern'!I54),('Shareholding Pattern'!I54),""),"")</f>
        <v/>
      </c>
      <c r="I16" s="91" t="str">
        <f>+_xlfn.IFERROR(IF(COUNT('Shareholding Pattern'!J54),('Shareholding Pattern'!J54),""),"")</f>
        <v/>
      </c>
      <c r="J16" s="91" t="str">
        <f>+_xlfn.IFERROR(IF(COUNT('Shareholding Pattern'!K54),('Shareholding Pattern'!K54),""),"")</f>
        <v/>
      </c>
      <c r="K16" s="91" t="str">
        <f>+_xlfn.IFERROR(IF(COUNT('Shareholding Pattern'!L54),('Shareholding Pattern'!L54),""),"")</f>
        <v/>
      </c>
      <c r="L16" s="354"/>
      <c r="M16" s="92" t="str">
        <f>+_xlfn.IFERROR(IF(COUNT('Shareholding Pattern'!N54),('Shareholding Pattern'!N54),""),"")</f>
        <v/>
      </c>
      <c r="N16" s="92" t="str">
        <f>+_xlfn.IFERROR(IF(COUNT('Shareholding Pattern'!O54),('Shareholding Pattern'!O54),""),"")</f>
        <v/>
      </c>
      <c r="O16" s="92" t="str">
        <f>+_xlfn.IFERROR(IF(COUNT('Shareholding Pattern'!P54),('Shareholding Pattern'!P54),""),"")</f>
        <v/>
      </c>
      <c r="P16" s="215" t="str">
        <f>+_xlfn.IFERROR(IF(COUNT('Shareholding Pattern'!Q54),('Shareholding Pattern'!Q54),""),"")</f>
        <v/>
      </c>
      <c r="Q16" s="91" t="str">
        <f>+_xlfn.IFERROR(IF(COUNT('Shareholding Pattern'!R54),('Shareholding Pattern'!R54),""),"")</f>
        <v/>
      </c>
      <c r="R16" s="91" t="str">
        <f>+_xlfn.IFERROR(IF(COUNT('Shareholding Pattern'!S54),('Shareholding Pattern'!S54),""),"")</f>
        <v/>
      </c>
      <c r="S16" s="91" t="str">
        <f>+_xlfn.IFERROR(IF(COUNT('Shareholding Pattern'!T54),('Shareholding Pattern'!T54),""),"")</f>
        <v/>
      </c>
      <c r="T16" s="354"/>
      <c r="U16" s="91" t="str">
        <f>+_xlfn.IFERROR(IF(COUNT('Shareholding Pattern'!V54),('Shareholding Pattern'!V54),""),"")</f>
        <v/>
      </c>
      <c r="V16" s="215" t="str">
        <f>+_xlfn.IFERROR(IF(COUNT('Shareholding Pattern'!W54),('Shareholding Pattern'!W54),""),"")</f>
        <v/>
      </c>
      <c r="W16" s="357"/>
      <c r="X16" s="358"/>
      <c r="Y16" s="91" t="str">
        <f>+_xlfn.IFERROR(IF(COUNT('Shareholding Pattern'!Z54),('Shareholding Pattern'!Z54),""),"")</f>
        <v/>
      </c>
    </row>
    <row r="17" spans="5:25" ht="20.1" customHeight="1">
      <c r="E17" s="79" t="s">
        <v>163</v>
      </c>
      <c r="F17" s="87" t="s">
        <v>164</v>
      </c>
      <c r="G17" s="91" t="str">
        <f>+_xlfn.IFERROR(IF(COUNT('Shareholding Pattern'!H55),('Shareholding Pattern'!H55),""),"")</f>
        <v/>
      </c>
      <c r="H17" s="91" t="str">
        <f>+_xlfn.IFERROR(IF(COUNT('Shareholding Pattern'!I55),('Shareholding Pattern'!I55),""),"")</f>
        <v/>
      </c>
      <c r="I17" s="91" t="str">
        <f>+_xlfn.IFERROR(IF(COUNT('Shareholding Pattern'!J55),('Shareholding Pattern'!J55),""),"")</f>
        <v/>
      </c>
      <c r="J17" s="91" t="str">
        <f>+_xlfn.IFERROR(IF(COUNT('Shareholding Pattern'!K55),('Shareholding Pattern'!K55),""),"")</f>
        <v/>
      </c>
      <c r="K17" s="91" t="str">
        <f>+_xlfn.IFERROR(IF(COUNT('Shareholding Pattern'!L55),('Shareholding Pattern'!L55),""),"")</f>
        <v/>
      </c>
      <c r="L17" s="215" t="str">
        <f>+_xlfn.IFERROR(IF(COUNT('Shareholding Pattern'!M55),('Shareholding Pattern'!M55),""),"")</f>
        <v/>
      </c>
      <c r="M17" s="92" t="str">
        <f>+_xlfn.IFERROR(IF(COUNT('Shareholding Pattern'!N55),('Shareholding Pattern'!N55),""),"")</f>
        <v/>
      </c>
      <c r="N17" s="92" t="str">
        <f>+_xlfn.IFERROR(IF(COUNT('Shareholding Pattern'!O55),('Shareholding Pattern'!O55),""),"")</f>
        <v/>
      </c>
      <c r="O17" s="92" t="str">
        <f>+_xlfn.IFERROR(IF(COUNT('Shareholding Pattern'!P55),('Shareholding Pattern'!P55),""),"")</f>
        <v/>
      </c>
      <c r="P17" s="215" t="str">
        <f>+_xlfn.IFERROR(IF(COUNT('Shareholding Pattern'!Q55),('Shareholding Pattern'!Q55),""),"")</f>
        <v/>
      </c>
      <c r="Q17" s="91" t="str">
        <f>+_xlfn.IFERROR(IF(COUNT('Shareholding Pattern'!R55),('Shareholding Pattern'!R55),""),"")</f>
        <v/>
      </c>
      <c r="R17" s="91" t="str">
        <f>+_xlfn.IFERROR(IF(COUNT('Shareholding Pattern'!S55),('Shareholding Pattern'!S55),""),"")</f>
        <v/>
      </c>
      <c r="S17" s="91" t="str">
        <f>+_xlfn.IFERROR(IF(COUNT('Shareholding Pattern'!T55),('Shareholding Pattern'!T55),""),"")</f>
        <v/>
      </c>
      <c r="T17" s="215" t="str">
        <f>+_xlfn.IFERROR(IF(COUNT('Shareholding Pattern'!U55),('Shareholding Pattern'!U55),""),"")</f>
        <v/>
      </c>
      <c r="U17" s="91" t="str">
        <f>+_xlfn.IFERROR(IF(COUNT('Shareholding Pattern'!V55),('Shareholding Pattern'!V55),""),"")</f>
        <v/>
      </c>
      <c r="V17" s="215" t="str">
        <f>+_xlfn.IFERROR(IF(COUNT('Shareholding Pattern'!W55),('Shareholding Pattern'!W55),""),"")</f>
        <v/>
      </c>
      <c r="W17" s="359"/>
      <c r="X17" s="360"/>
      <c r="Y17" s="91" t="str">
        <f>+_xlfn.IFERROR(IF(COUNT('Shareholding Pattern'!Z55),('Shareholding Pattern'!Z55),""),"")</f>
        <v/>
      </c>
    </row>
    <row r="18" spans="5:25" ht="18.75">
      <c r="E18" s="61"/>
      <c r="F18" s="82" t="s">
        <v>19</v>
      </c>
      <c r="G18" s="93">
        <f>+_xlfn.IFERROR(IF(COUNT('Shareholding Pattern'!H58),('Shareholding Pattern'!H58),""),"")</f>
        <v>2869</v>
      </c>
      <c r="H18" s="93">
        <f>+_xlfn.IFERROR(IF(COUNT('Shareholding Pattern'!I58),('Shareholding Pattern'!I58),""),"")</f>
        <v>10878748</v>
      </c>
      <c r="I18" s="93" t="str">
        <f>+_xlfn.IFERROR(IF(COUNT('Shareholding Pattern'!J58),('Shareholding Pattern'!J58),""),"")</f>
        <v/>
      </c>
      <c r="J18" s="93" t="str">
        <f>+_xlfn.IFERROR(IF(COUNT('Shareholding Pattern'!K58),('Shareholding Pattern'!K58),""),"")</f>
        <v/>
      </c>
      <c r="K18" s="93">
        <f>+_xlfn.IFERROR(IF(COUNT('Shareholding Pattern'!L58),('Shareholding Pattern'!L58),""),"")</f>
        <v>10878748</v>
      </c>
      <c r="L18" s="327">
        <f>+_xlfn.IFERROR(IF(COUNT('Shareholding Pattern'!M58),('Shareholding Pattern'!M58),""),"")</f>
        <v>100</v>
      </c>
      <c r="M18" s="319">
        <f>+_xlfn.IFERROR(IF(COUNT('Shareholding Pattern'!N58),('Shareholding Pattern'!N58),""),"")</f>
        <v>10878748</v>
      </c>
      <c r="N18" s="319" t="str">
        <f>+_xlfn.IFERROR(IF(COUNT('Shareholding Pattern'!O58),('Shareholding Pattern'!O58),""),"")</f>
        <v/>
      </c>
      <c r="O18" s="319">
        <f>+_xlfn.IFERROR(IF(COUNT('Shareholding Pattern'!P58),('Shareholding Pattern'!P58),""),"")</f>
        <v>10878748</v>
      </c>
      <c r="P18" s="319">
        <f>+_xlfn.IFERROR(IF(COUNT('Shareholding Pattern'!Q58),('Shareholding Pattern'!Q58),""),"")</f>
        <v>100</v>
      </c>
      <c r="Q18" s="93" t="str">
        <f>+_xlfn.IFERROR(IF(COUNT('Shareholding Pattern'!R58),('Shareholding Pattern'!R58),""),"")</f>
        <v/>
      </c>
      <c r="R18" s="93" t="str">
        <f>+_xlfn.IFERROR(IF(COUNT('Shareholding Pattern'!S58),('Shareholding Pattern'!S58),""),"")</f>
        <v/>
      </c>
      <c r="S18" s="93" t="str">
        <f>+_xlfn.IFERROR(IF(COUNT('Shareholding Pattern'!T58),('Shareholding Pattern'!T58),""),"")</f>
        <v/>
      </c>
      <c r="T18" s="327">
        <f>+_xlfn.IFERROR(IF(COUNT('Shareholding Pattern'!U58),('Shareholding Pattern'!U58),""),"")</f>
        <v>100</v>
      </c>
      <c r="U18" s="93" t="str">
        <f>+_xlfn.IFERROR(IF(COUNT('Shareholding Pattern'!V58),('Shareholding Pattern'!V58),""),"")</f>
        <v/>
      </c>
      <c r="V18" s="319" t="str">
        <f>+_xlfn.IFERROR(IF(COUNT('Shareholding Pattern'!W58),('Shareholding Pattern'!W58),""),"")</f>
        <v/>
      </c>
      <c r="W18" s="93" t="str">
        <f>+_xlfn.IFERROR(IF(COUNT('Shareholding Pattern'!X58),('Shareholding Pattern'!X58),""),"")</f>
        <v/>
      </c>
      <c r="X18" s="319" t="str">
        <f>+_xlfn.IFERROR(IF(COUNT('Shareholding Pattern'!Y58),('Shareholding Pattern'!Y58),""),"")</f>
        <v/>
      </c>
      <c r="Y18" s="93">
        <f>+_xlfn.IFERROR(IF(COUNT('Shareholding Pattern'!Z58),('Shareholding Pattern'!Z58),""),"")</f>
        <v>9736430</v>
      </c>
    </row>
    <row r="19" ht="1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5"/>
  <dimension ref="A1:XFD702"/>
  <sheetViews>
    <sheetView workbookViewId="0" topLeftCell="A608">
      <selection activeCell="C620" sqref="C620"/>
    </sheetView>
  </sheetViews>
  <sheetFormatPr defaultColWidth="9.140625" defaultRowHeight="15"/>
  <cols>
    <col min="1" max="1" width="15.421875" style="0" customWidth="1"/>
    <col min="2" max="2" width="46.421875" style="0" customWidth="1"/>
    <col min="3" max="3" width="75.7109375" style="0" customWidth="1"/>
    <col min="4" max="9" width="9.140625" style="0" customWidth="1"/>
    <col min="10" max="10" width="47.421875" style="0" customWidth="1"/>
    <col min="11" max="25" width="9.140625" style="0" customWidth="1"/>
    <col min="26" max="26" width="14.00390625" style="0" customWidth="1"/>
  </cols>
  <sheetData>
    <row r="1" spans="1:26" ht="15">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16" ht="15">
      <c r="A2" t="s">
        <v>275</v>
      </c>
      <c r="B2" t="s">
        <v>276</v>
      </c>
      <c r="C2" t="s">
        <v>277</v>
      </c>
      <c r="E2">
        <v>0</v>
      </c>
      <c r="F2" t="s">
        <v>278</v>
      </c>
      <c r="I2" t="s">
        <v>279</v>
      </c>
      <c r="J2" t="s">
        <v>280</v>
      </c>
      <c r="K2">
        <v>0</v>
      </c>
      <c r="L2" t="s">
        <v>281</v>
      </c>
      <c r="M2">
        <v>0</v>
      </c>
      <c r="N2" t="s">
        <v>282</v>
      </c>
      <c r="O2" t="s">
        <v>283</v>
      </c>
      <c r="P2" t="s">
        <v>283</v>
      </c>
    </row>
    <row r="3" spans="1:26" ht="15">
      <c r="A3" t="s">
        <v>275</v>
      </c>
      <c r="B3" t="s">
        <v>284</v>
      </c>
      <c r="C3" t="s">
        <v>124</v>
      </c>
      <c r="E3">
        <v>1</v>
      </c>
      <c r="F3" t="s">
        <v>285</v>
      </c>
      <c r="G3" t="s">
        <v>276</v>
      </c>
      <c r="H3" t="s">
        <v>284</v>
      </c>
      <c r="I3" t="s">
        <v>279</v>
      </c>
      <c r="J3" t="s">
        <v>286</v>
      </c>
      <c r="K3">
        <v>0</v>
      </c>
      <c r="L3" t="s">
        <v>281</v>
      </c>
      <c r="M3">
        <v>0</v>
      </c>
      <c r="N3" t="s">
        <v>282</v>
      </c>
      <c r="O3" t="s">
        <v>287</v>
      </c>
      <c r="P3" t="s">
        <v>283</v>
      </c>
      <c r="Z3" t="s">
        <v>969</v>
      </c>
    </row>
    <row r="4" spans="1:26" ht="15">
      <c r="A4" t="s">
        <v>275</v>
      </c>
      <c r="B4" t="s">
        <v>288</v>
      </c>
      <c r="C4" t="s">
        <v>123</v>
      </c>
      <c r="E4">
        <v>2</v>
      </c>
      <c r="F4" t="s">
        <v>289</v>
      </c>
      <c r="G4" t="s">
        <v>276</v>
      </c>
      <c r="H4" t="s">
        <v>288</v>
      </c>
      <c r="I4" t="s">
        <v>279</v>
      </c>
      <c r="J4" t="s">
        <v>280</v>
      </c>
      <c r="K4">
        <v>0</v>
      </c>
      <c r="L4" t="s">
        <v>281</v>
      </c>
      <c r="M4">
        <v>0</v>
      </c>
      <c r="N4" t="s">
        <v>282</v>
      </c>
      <c r="O4" t="s">
        <v>283</v>
      </c>
      <c r="P4" t="s">
        <v>283</v>
      </c>
      <c r="Z4" t="s">
        <v>973</v>
      </c>
    </row>
    <row r="5" spans="1:16" ht="15">
      <c r="A5" t="s">
        <v>275</v>
      </c>
      <c r="B5" t="s">
        <v>290</v>
      </c>
      <c r="C5" t="s">
        <v>109</v>
      </c>
      <c r="E5">
        <v>3</v>
      </c>
      <c r="F5" t="s">
        <v>291</v>
      </c>
      <c r="G5" t="s">
        <v>276</v>
      </c>
      <c r="H5" t="s">
        <v>290</v>
      </c>
      <c r="I5" t="s">
        <v>279</v>
      </c>
      <c r="J5" t="s">
        <v>953</v>
      </c>
      <c r="K5">
        <v>0</v>
      </c>
      <c r="L5" t="s">
        <v>281</v>
      </c>
      <c r="M5">
        <v>0</v>
      </c>
      <c r="N5" t="s">
        <v>282</v>
      </c>
      <c r="O5" t="s">
        <v>287</v>
      </c>
      <c r="P5" t="s">
        <v>283</v>
      </c>
    </row>
    <row r="6" spans="1:26" ht="15">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ht="15">
      <c r="A7" t="s">
        <v>275</v>
      </c>
      <c r="B7" t="s">
        <v>296</v>
      </c>
      <c r="C7" t="s">
        <v>1055</v>
      </c>
      <c r="E7">
        <v>5</v>
      </c>
      <c r="F7" t="s">
        <v>297</v>
      </c>
      <c r="G7" t="s">
        <v>276</v>
      </c>
      <c r="H7" t="s">
        <v>296</v>
      </c>
      <c r="I7" t="s">
        <v>279</v>
      </c>
      <c r="J7" t="s">
        <v>298</v>
      </c>
      <c r="K7">
        <v>0</v>
      </c>
      <c r="L7" t="s">
        <v>281</v>
      </c>
      <c r="M7">
        <v>0</v>
      </c>
      <c r="N7" t="s">
        <v>299</v>
      </c>
      <c r="O7" t="s">
        <v>287</v>
      </c>
      <c r="P7" t="s">
        <v>283</v>
      </c>
      <c r="Z7" t="s">
        <v>971</v>
      </c>
    </row>
    <row r="8" spans="1:26" ht="15">
      <c r="A8" t="s">
        <v>275</v>
      </c>
      <c r="B8" t="s">
        <v>300</v>
      </c>
      <c r="C8" t="s">
        <v>300</v>
      </c>
      <c r="E8">
        <v>6</v>
      </c>
      <c r="F8" t="s">
        <v>301</v>
      </c>
      <c r="G8" t="s">
        <v>276</v>
      </c>
      <c r="H8" t="s">
        <v>300</v>
      </c>
      <c r="I8" t="s">
        <v>279</v>
      </c>
      <c r="J8" t="s">
        <v>298</v>
      </c>
      <c r="L8" t="s">
        <v>281</v>
      </c>
      <c r="N8" t="s">
        <v>299</v>
      </c>
      <c r="O8" t="s">
        <v>287</v>
      </c>
      <c r="P8" t="s">
        <v>283</v>
      </c>
      <c r="Z8" t="s">
        <v>972</v>
      </c>
    </row>
    <row r="9" spans="1:15" ht="15">
      <c r="A9" t="s">
        <v>275</v>
      </c>
      <c r="B9" t="s">
        <v>1063</v>
      </c>
      <c r="C9" t="s">
        <v>1063</v>
      </c>
      <c r="J9" t="s">
        <v>298</v>
      </c>
      <c r="N9" t="s">
        <v>299</v>
      </c>
      <c r="O9" t="s">
        <v>287</v>
      </c>
    </row>
    <row r="10" spans="2:26" ht="15">
      <c r="B10" s="313" t="s">
        <v>302</v>
      </c>
      <c r="C10" s="313" t="s">
        <v>303</v>
      </c>
      <c r="D10" s="313"/>
      <c r="E10" s="313">
        <v>8</v>
      </c>
      <c r="F10" s="313" t="s">
        <v>304</v>
      </c>
      <c r="G10" s="313" t="s">
        <v>276</v>
      </c>
      <c r="H10" s="313" t="s">
        <v>302</v>
      </c>
      <c r="I10" s="313" t="s">
        <v>279</v>
      </c>
      <c r="J10" s="313" t="s">
        <v>952</v>
      </c>
      <c r="K10" s="313">
        <v>0</v>
      </c>
      <c r="L10" s="313" t="s">
        <v>281</v>
      </c>
      <c r="M10" s="313">
        <v>0</v>
      </c>
      <c r="N10" s="313" t="s">
        <v>282</v>
      </c>
      <c r="O10" s="313" t="s">
        <v>287</v>
      </c>
      <c r="P10" s="313" t="s">
        <v>283</v>
      </c>
      <c r="Q10" s="313"/>
      <c r="R10" s="313"/>
      <c r="S10" s="313"/>
      <c r="T10" s="313"/>
      <c r="U10" s="313"/>
      <c r="V10" s="313"/>
      <c r="W10" s="313"/>
      <c r="X10" s="313"/>
      <c r="Y10" s="313"/>
      <c r="Z10" s="313"/>
    </row>
    <row r="11" spans="1:26" ht="15">
      <c r="A11" t="s">
        <v>275</v>
      </c>
      <c r="B11" t="s">
        <v>1061</v>
      </c>
      <c r="C11" t="s">
        <v>1054</v>
      </c>
      <c r="J11" t="s">
        <v>308</v>
      </c>
      <c r="N11" t="s">
        <v>299</v>
      </c>
      <c r="Z11" t="s">
        <v>1062</v>
      </c>
    </row>
    <row r="12" spans="1:16" ht="15">
      <c r="A12" t="s">
        <v>275</v>
      </c>
      <c r="B12" t="s">
        <v>305</v>
      </c>
      <c r="C12" t="s">
        <v>983</v>
      </c>
      <c r="E12">
        <v>9</v>
      </c>
      <c r="F12" t="s">
        <v>307</v>
      </c>
      <c r="G12" t="s">
        <v>276</v>
      </c>
      <c r="H12" t="s">
        <v>305</v>
      </c>
      <c r="I12" t="s">
        <v>279</v>
      </c>
      <c r="J12" t="s">
        <v>308</v>
      </c>
      <c r="K12">
        <v>0</v>
      </c>
      <c r="L12" t="s">
        <v>281</v>
      </c>
      <c r="M12">
        <v>0</v>
      </c>
      <c r="N12" t="s">
        <v>299</v>
      </c>
      <c r="O12" t="s">
        <v>287</v>
      </c>
      <c r="P12" t="s">
        <v>283</v>
      </c>
    </row>
    <row r="13" spans="1:16" ht="15">
      <c r="A13" t="s">
        <v>275</v>
      </c>
      <c r="B13" t="s">
        <v>309</v>
      </c>
      <c r="C13" t="s">
        <v>127</v>
      </c>
      <c r="E13">
        <v>10</v>
      </c>
      <c r="F13" t="s">
        <v>311</v>
      </c>
      <c r="G13" t="s">
        <v>276</v>
      </c>
      <c r="H13" t="s">
        <v>309</v>
      </c>
      <c r="I13" t="s">
        <v>279</v>
      </c>
      <c r="J13" t="s">
        <v>308</v>
      </c>
      <c r="K13">
        <v>0</v>
      </c>
      <c r="L13" t="s">
        <v>281</v>
      </c>
      <c r="M13">
        <v>0</v>
      </c>
      <c r="N13" t="s">
        <v>299</v>
      </c>
      <c r="O13" t="s">
        <v>287</v>
      </c>
      <c r="P13" t="s">
        <v>283</v>
      </c>
    </row>
    <row r="14" spans="1:16" ht="15">
      <c r="A14" t="s">
        <v>275</v>
      </c>
      <c r="B14" t="s">
        <v>312</v>
      </c>
      <c r="C14" t="s">
        <v>128</v>
      </c>
      <c r="E14">
        <v>11</v>
      </c>
      <c r="F14" t="s">
        <v>314</v>
      </c>
      <c r="G14" t="s">
        <v>276</v>
      </c>
      <c r="H14" t="s">
        <v>312</v>
      </c>
      <c r="I14" t="s">
        <v>279</v>
      </c>
      <c r="J14" t="s">
        <v>308</v>
      </c>
      <c r="K14">
        <v>0</v>
      </c>
      <c r="L14" t="s">
        <v>281</v>
      </c>
      <c r="M14">
        <v>0</v>
      </c>
      <c r="N14" t="s">
        <v>299</v>
      </c>
      <c r="O14" t="s">
        <v>287</v>
      </c>
      <c r="P14" t="s">
        <v>283</v>
      </c>
    </row>
    <row r="15" spans="1:16" ht="15">
      <c r="A15" t="s">
        <v>275</v>
      </c>
      <c r="B15" t="s">
        <v>315</v>
      </c>
      <c r="C15" t="s">
        <v>129</v>
      </c>
      <c r="E15">
        <v>12</v>
      </c>
      <c r="F15" t="s">
        <v>317</v>
      </c>
      <c r="G15" t="s">
        <v>276</v>
      </c>
      <c r="H15" t="s">
        <v>315</v>
      </c>
      <c r="I15" t="s">
        <v>279</v>
      </c>
      <c r="J15" t="s">
        <v>308</v>
      </c>
      <c r="K15">
        <v>0</v>
      </c>
      <c r="L15" t="s">
        <v>281</v>
      </c>
      <c r="M15">
        <v>0</v>
      </c>
      <c r="N15" t="s">
        <v>299</v>
      </c>
      <c r="O15" t="s">
        <v>287</v>
      </c>
      <c r="P15" t="s">
        <v>283</v>
      </c>
    </row>
    <row r="16" spans="1:16" ht="15">
      <c r="A16" t="s">
        <v>275</v>
      </c>
      <c r="B16" t="s">
        <v>318</v>
      </c>
      <c r="C16" t="s">
        <v>130</v>
      </c>
      <c r="E16">
        <v>13</v>
      </c>
      <c r="F16" t="s">
        <v>320</v>
      </c>
      <c r="G16" t="s">
        <v>276</v>
      </c>
      <c r="H16" t="s">
        <v>318</v>
      </c>
      <c r="I16" t="s">
        <v>279</v>
      </c>
      <c r="J16" t="s">
        <v>308</v>
      </c>
      <c r="K16">
        <v>0</v>
      </c>
      <c r="L16" t="s">
        <v>281</v>
      </c>
      <c r="M16">
        <v>0</v>
      </c>
      <c r="N16" t="s">
        <v>299</v>
      </c>
      <c r="O16" t="s">
        <v>287</v>
      </c>
      <c r="P16" t="s">
        <v>283</v>
      </c>
    </row>
    <row r="17" spans="1:16" ht="15">
      <c r="A17" t="s">
        <v>275</v>
      </c>
      <c r="B17" t="s">
        <v>321</v>
      </c>
      <c r="C17" t="s">
        <v>131</v>
      </c>
      <c r="E17">
        <v>14</v>
      </c>
      <c r="F17" t="s">
        <v>323</v>
      </c>
      <c r="G17" t="s">
        <v>276</v>
      </c>
      <c r="H17" t="s">
        <v>321</v>
      </c>
      <c r="I17" t="s">
        <v>279</v>
      </c>
      <c r="J17" t="s">
        <v>308</v>
      </c>
      <c r="K17">
        <v>0</v>
      </c>
      <c r="L17" t="s">
        <v>281</v>
      </c>
      <c r="M17">
        <v>0</v>
      </c>
      <c r="N17" t="s">
        <v>299</v>
      </c>
      <c r="O17" t="s">
        <v>287</v>
      </c>
      <c r="P17" t="s">
        <v>283</v>
      </c>
    </row>
    <row r="18" spans="1:16" ht="15">
      <c r="A18" t="s">
        <v>275</v>
      </c>
      <c r="B18" t="s">
        <v>324</v>
      </c>
      <c r="C18" t="s">
        <v>132</v>
      </c>
      <c r="E18">
        <v>15</v>
      </c>
      <c r="F18" t="s">
        <v>326</v>
      </c>
      <c r="G18" t="s">
        <v>276</v>
      </c>
      <c r="H18" t="s">
        <v>324</v>
      </c>
      <c r="I18" t="s">
        <v>279</v>
      </c>
      <c r="J18" t="s">
        <v>308</v>
      </c>
      <c r="K18">
        <v>0</v>
      </c>
      <c r="L18" t="s">
        <v>281</v>
      </c>
      <c r="M18">
        <v>0</v>
      </c>
      <c r="N18" t="s">
        <v>299</v>
      </c>
      <c r="O18" t="s">
        <v>287</v>
      </c>
      <c r="P18" t="s">
        <v>283</v>
      </c>
    </row>
    <row r="19" spans="1:16" ht="15">
      <c r="A19" t="s">
        <v>275</v>
      </c>
      <c r="B19" t="s">
        <v>327</v>
      </c>
      <c r="C19" t="s">
        <v>328</v>
      </c>
      <c r="F19" t="s">
        <v>329</v>
      </c>
      <c r="I19" t="s">
        <v>330</v>
      </c>
      <c r="J19" t="s">
        <v>280</v>
      </c>
      <c r="K19">
        <v>0</v>
      </c>
      <c r="L19" t="s">
        <v>281</v>
      </c>
      <c r="M19">
        <v>0</v>
      </c>
      <c r="N19" t="s">
        <v>282</v>
      </c>
      <c r="O19" t="s">
        <v>283</v>
      </c>
      <c r="P19" t="s">
        <v>283</v>
      </c>
    </row>
    <row r="20" spans="1:16" ht="15">
      <c r="A20" t="s">
        <v>275</v>
      </c>
      <c r="B20" t="s">
        <v>331</v>
      </c>
      <c r="C20" t="s">
        <v>332</v>
      </c>
      <c r="E20">
        <v>1</v>
      </c>
      <c r="F20" t="s">
        <v>333</v>
      </c>
      <c r="G20" t="s">
        <v>327</v>
      </c>
      <c r="H20" t="s">
        <v>331</v>
      </c>
      <c r="I20" t="s">
        <v>330</v>
      </c>
      <c r="J20" t="s">
        <v>280</v>
      </c>
      <c r="K20">
        <v>0</v>
      </c>
      <c r="L20" t="s">
        <v>334</v>
      </c>
      <c r="M20">
        <v>0</v>
      </c>
      <c r="N20" t="s">
        <v>282</v>
      </c>
      <c r="O20" t="s">
        <v>283</v>
      </c>
      <c r="P20" t="s">
        <v>283</v>
      </c>
    </row>
    <row r="21" spans="1:16" ht="15">
      <c r="A21" t="s">
        <v>275</v>
      </c>
      <c r="B21" t="s">
        <v>335</v>
      </c>
      <c r="C21" t="s">
        <v>336</v>
      </c>
      <c r="E21">
        <v>1</v>
      </c>
      <c r="F21" t="s">
        <v>337</v>
      </c>
      <c r="G21" t="s">
        <v>331</v>
      </c>
      <c r="H21" t="s">
        <v>335</v>
      </c>
      <c r="I21" t="s">
        <v>330</v>
      </c>
      <c r="J21" t="s">
        <v>280</v>
      </c>
      <c r="K21">
        <v>0</v>
      </c>
      <c r="L21" t="s">
        <v>338</v>
      </c>
      <c r="M21">
        <v>0</v>
      </c>
      <c r="N21" t="s">
        <v>282</v>
      </c>
      <c r="O21" t="s">
        <v>283</v>
      </c>
      <c r="P21" t="s">
        <v>283</v>
      </c>
    </row>
    <row r="22" spans="1:16" ht="15">
      <c r="A22" t="s">
        <v>275</v>
      </c>
      <c r="B22" t="s">
        <v>339</v>
      </c>
      <c r="C22" t="s">
        <v>219</v>
      </c>
      <c r="E22">
        <v>1</v>
      </c>
      <c r="F22" t="s">
        <v>340</v>
      </c>
      <c r="G22" t="s">
        <v>335</v>
      </c>
      <c r="H22" t="s">
        <v>339</v>
      </c>
      <c r="I22" t="s">
        <v>330</v>
      </c>
      <c r="J22" t="s">
        <v>341</v>
      </c>
      <c r="K22">
        <v>0</v>
      </c>
      <c r="L22" t="s">
        <v>281</v>
      </c>
      <c r="M22">
        <v>0</v>
      </c>
      <c r="N22" t="s">
        <v>282</v>
      </c>
      <c r="O22" t="s">
        <v>283</v>
      </c>
      <c r="P22" t="s">
        <v>283</v>
      </c>
    </row>
    <row r="23" spans="1:16" ht="15">
      <c r="A23" t="s">
        <v>275</v>
      </c>
      <c r="B23" t="s">
        <v>342</v>
      </c>
      <c r="C23" t="s">
        <v>196</v>
      </c>
      <c r="E23">
        <v>1</v>
      </c>
      <c r="F23" t="s">
        <v>343</v>
      </c>
      <c r="G23" t="s">
        <v>339</v>
      </c>
      <c r="H23" t="s">
        <v>342</v>
      </c>
      <c r="I23" t="s">
        <v>330</v>
      </c>
      <c r="J23" t="s">
        <v>341</v>
      </c>
      <c r="K23">
        <v>0</v>
      </c>
      <c r="L23" t="s">
        <v>281</v>
      </c>
      <c r="M23">
        <v>0</v>
      </c>
      <c r="N23" t="s">
        <v>282</v>
      </c>
      <c r="O23" t="s">
        <v>283</v>
      </c>
      <c r="P23" t="s">
        <v>283</v>
      </c>
    </row>
    <row r="24" spans="1:16" ht="15">
      <c r="A24" t="s">
        <v>275</v>
      </c>
      <c r="B24" t="s">
        <v>344</v>
      </c>
      <c r="C24" t="s">
        <v>215</v>
      </c>
      <c r="E24">
        <v>2</v>
      </c>
      <c r="F24" t="s">
        <v>345</v>
      </c>
      <c r="G24" t="s">
        <v>339</v>
      </c>
      <c r="H24" t="s">
        <v>344</v>
      </c>
      <c r="I24" t="s">
        <v>330</v>
      </c>
      <c r="J24" t="s">
        <v>341</v>
      </c>
      <c r="K24">
        <v>0</v>
      </c>
      <c r="L24" t="s">
        <v>281</v>
      </c>
      <c r="M24">
        <v>0</v>
      </c>
      <c r="N24" t="s">
        <v>282</v>
      </c>
      <c r="O24" t="s">
        <v>283</v>
      </c>
      <c r="P24" t="s">
        <v>283</v>
      </c>
    </row>
    <row r="25" spans="1:16" ht="15">
      <c r="A25" t="s">
        <v>275</v>
      </c>
      <c r="B25" t="s">
        <v>346</v>
      </c>
      <c r="C25" t="s">
        <v>216</v>
      </c>
      <c r="E25">
        <v>3</v>
      </c>
      <c r="F25" t="s">
        <v>347</v>
      </c>
      <c r="G25" t="s">
        <v>339</v>
      </c>
      <c r="H25" t="s">
        <v>346</v>
      </c>
      <c r="I25" t="s">
        <v>330</v>
      </c>
      <c r="J25" t="s">
        <v>341</v>
      </c>
      <c r="K25">
        <v>0</v>
      </c>
      <c r="L25" t="s">
        <v>281</v>
      </c>
      <c r="M25">
        <v>0</v>
      </c>
      <c r="N25" t="s">
        <v>282</v>
      </c>
      <c r="O25" t="s">
        <v>283</v>
      </c>
      <c r="P25" t="s">
        <v>283</v>
      </c>
    </row>
    <row r="26" spans="1:16" ht="15">
      <c r="A26" t="s">
        <v>275</v>
      </c>
      <c r="B26" t="s">
        <v>348</v>
      </c>
      <c r="C26" t="s">
        <v>217</v>
      </c>
      <c r="E26">
        <v>4</v>
      </c>
      <c r="F26" t="s">
        <v>349</v>
      </c>
      <c r="G26" t="s">
        <v>339</v>
      </c>
      <c r="H26" t="s">
        <v>348</v>
      </c>
      <c r="I26" t="s">
        <v>330</v>
      </c>
      <c r="J26" t="s">
        <v>341</v>
      </c>
      <c r="K26">
        <v>0</v>
      </c>
      <c r="L26" t="s">
        <v>281</v>
      </c>
      <c r="M26">
        <v>0</v>
      </c>
      <c r="N26" t="s">
        <v>282</v>
      </c>
      <c r="O26" t="s">
        <v>283</v>
      </c>
      <c r="P26" t="s">
        <v>283</v>
      </c>
    </row>
    <row r="27" spans="1:16" ht="15">
      <c r="A27" t="s">
        <v>275</v>
      </c>
      <c r="B27" t="s">
        <v>350</v>
      </c>
      <c r="C27" t="s">
        <v>351</v>
      </c>
      <c r="E27">
        <v>2</v>
      </c>
      <c r="F27" t="s">
        <v>352</v>
      </c>
      <c r="G27" t="s">
        <v>327</v>
      </c>
      <c r="H27" t="s">
        <v>350</v>
      </c>
      <c r="I27" t="s">
        <v>330</v>
      </c>
      <c r="J27" t="s">
        <v>280</v>
      </c>
      <c r="K27">
        <v>0</v>
      </c>
      <c r="L27" t="s">
        <v>281</v>
      </c>
      <c r="M27">
        <v>0</v>
      </c>
      <c r="N27" t="s">
        <v>282</v>
      </c>
      <c r="O27" t="s">
        <v>283</v>
      </c>
      <c r="P27" t="s">
        <v>283</v>
      </c>
    </row>
    <row r="28" spans="1:16" ht="15">
      <c r="A28" t="s">
        <v>275</v>
      </c>
      <c r="B28" t="s">
        <v>353</v>
      </c>
      <c r="C28" t="s">
        <v>145</v>
      </c>
      <c r="E28">
        <v>1</v>
      </c>
      <c r="F28" t="s">
        <v>354</v>
      </c>
      <c r="G28" t="s">
        <v>350</v>
      </c>
      <c r="H28" t="s">
        <v>353</v>
      </c>
      <c r="I28" t="s">
        <v>330</v>
      </c>
      <c r="J28" t="s">
        <v>372</v>
      </c>
      <c r="K28">
        <v>0</v>
      </c>
      <c r="L28" t="s">
        <v>281</v>
      </c>
      <c r="M28">
        <v>0</v>
      </c>
      <c r="N28" t="s">
        <v>299</v>
      </c>
      <c r="O28" t="s">
        <v>287</v>
      </c>
      <c r="P28" t="s">
        <v>283</v>
      </c>
    </row>
    <row r="29" spans="1:16" ht="15">
      <c r="A29" t="s">
        <v>275</v>
      </c>
      <c r="B29" t="s">
        <v>355</v>
      </c>
      <c r="C29" t="s">
        <v>166</v>
      </c>
      <c r="E29">
        <v>2</v>
      </c>
      <c r="F29" t="s">
        <v>356</v>
      </c>
      <c r="G29" t="s">
        <v>350</v>
      </c>
      <c r="H29" t="s">
        <v>355</v>
      </c>
      <c r="I29" t="s">
        <v>330</v>
      </c>
      <c r="J29" t="s">
        <v>357</v>
      </c>
      <c r="K29">
        <v>0</v>
      </c>
      <c r="L29" t="s">
        <v>281</v>
      </c>
      <c r="M29">
        <v>0</v>
      </c>
      <c r="N29" t="s">
        <v>299</v>
      </c>
      <c r="O29" t="s">
        <v>287</v>
      </c>
      <c r="P29" t="s">
        <v>283</v>
      </c>
    </row>
    <row r="30" spans="1:16" ht="15">
      <c r="A30" t="s">
        <v>275</v>
      </c>
      <c r="B30" t="s">
        <v>358</v>
      </c>
      <c r="C30" t="s">
        <v>167</v>
      </c>
      <c r="E30">
        <v>3</v>
      </c>
      <c r="F30" t="s">
        <v>359</v>
      </c>
      <c r="G30" t="s">
        <v>350</v>
      </c>
      <c r="H30" t="s">
        <v>358</v>
      </c>
      <c r="I30" t="s">
        <v>330</v>
      </c>
      <c r="J30" t="s">
        <v>357</v>
      </c>
      <c r="K30">
        <v>0</v>
      </c>
      <c r="L30" t="s">
        <v>281</v>
      </c>
      <c r="M30">
        <v>0</v>
      </c>
      <c r="N30" t="s">
        <v>299</v>
      </c>
      <c r="O30" t="s">
        <v>287</v>
      </c>
      <c r="P30" t="s">
        <v>283</v>
      </c>
    </row>
    <row r="31" spans="1:25" ht="15">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ht="15">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6" ht="15">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16" ht="15">
      <c r="A34" t="s">
        <v>275</v>
      </c>
      <c r="B34" t="s">
        <v>367</v>
      </c>
      <c r="C34" t="s">
        <v>368</v>
      </c>
      <c r="E34">
        <v>7</v>
      </c>
      <c r="F34" t="s">
        <v>369</v>
      </c>
      <c r="G34" t="s">
        <v>350</v>
      </c>
      <c r="H34" t="s">
        <v>367</v>
      </c>
      <c r="I34" t="s">
        <v>330</v>
      </c>
      <c r="J34" t="s">
        <v>280</v>
      </c>
      <c r="K34">
        <v>0</v>
      </c>
      <c r="L34" t="s">
        <v>281</v>
      </c>
      <c r="M34">
        <v>0</v>
      </c>
      <c r="N34" t="s">
        <v>282</v>
      </c>
      <c r="O34" t="s">
        <v>283</v>
      </c>
      <c r="P34" t="s">
        <v>283</v>
      </c>
    </row>
    <row r="35" spans="1:26" ht="15">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16" ht="15">
      <c r="A36" t="s">
        <v>275</v>
      </c>
      <c r="B36" t="s">
        <v>373</v>
      </c>
      <c r="C36" t="s">
        <v>172</v>
      </c>
      <c r="E36">
        <v>2</v>
      </c>
      <c r="F36" t="s">
        <v>374</v>
      </c>
      <c r="G36" t="s">
        <v>367</v>
      </c>
      <c r="H36" t="s">
        <v>373</v>
      </c>
      <c r="I36" t="s">
        <v>330</v>
      </c>
      <c r="J36" t="s">
        <v>372</v>
      </c>
      <c r="K36">
        <v>0</v>
      </c>
      <c r="L36" t="s">
        <v>281</v>
      </c>
      <c r="M36">
        <v>0</v>
      </c>
      <c r="N36" t="s">
        <v>299</v>
      </c>
      <c r="O36" t="s">
        <v>287</v>
      </c>
      <c r="P36" t="s">
        <v>283</v>
      </c>
    </row>
    <row r="37" spans="1:26" ht="15">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6" ht="15">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5" ht="15">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5" ht="15">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6" ht="15">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6" ht="15">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16" ht="15">
      <c r="A43" t="s">
        <v>275</v>
      </c>
      <c r="B43" t="s">
        <v>388</v>
      </c>
      <c r="C43" t="s">
        <v>389</v>
      </c>
      <c r="E43">
        <v>12</v>
      </c>
      <c r="F43" t="s">
        <v>390</v>
      </c>
      <c r="G43" t="s">
        <v>350</v>
      </c>
      <c r="H43" t="s">
        <v>388</v>
      </c>
      <c r="I43" t="s">
        <v>330</v>
      </c>
      <c r="J43" t="s">
        <v>280</v>
      </c>
      <c r="K43">
        <v>0</v>
      </c>
      <c r="L43" t="s">
        <v>281</v>
      </c>
      <c r="M43">
        <v>0</v>
      </c>
      <c r="N43" t="s">
        <v>282</v>
      </c>
      <c r="O43" t="s">
        <v>283</v>
      </c>
      <c r="P43" t="s">
        <v>283</v>
      </c>
    </row>
    <row r="44" spans="1:26" ht="15">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6" ht="15">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16" ht="15">
      <c r="A46" t="s">
        <v>275</v>
      </c>
      <c r="B46" t="s">
        <v>395</v>
      </c>
      <c r="C46" t="s">
        <v>396</v>
      </c>
      <c r="E46">
        <v>13</v>
      </c>
      <c r="F46" t="s">
        <v>397</v>
      </c>
      <c r="G46" t="s">
        <v>350</v>
      </c>
      <c r="H46" t="s">
        <v>395</v>
      </c>
      <c r="I46" t="s">
        <v>330</v>
      </c>
      <c r="J46" t="s">
        <v>280</v>
      </c>
      <c r="K46">
        <v>0</v>
      </c>
      <c r="L46" t="s">
        <v>281</v>
      </c>
      <c r="M46">
        <v>0</v>
      </c>
      <c r="N46" t="s">
        <v>282</v>
      </c>
      <c r="O46" t="s">
        <v>283</v>
      </c>
      <c r="P46" t="s">
        <v>283</v>
      </c>
    </row>
    <row r="47" spans="1:26" ht="15">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ht="15">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ht="15">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16" ht="15">
      <c r="A50" t="s">
        <v>275</v>
      </c>
      <c r="B50" t="s">
        <v>404</v>
      </c>
      <c r="C50" t="s">
        <v>405</v>
      </c>
      <c r="E50">
        <v>1</v>
      </c>
      <c r="F50" t="s">
        <v>406</v>
      </c>
      <c r="I50" t="s">
        <v>407</v>
      </c>
      <c r="J50" t="s">
        <v>280</v>
      </c>
      <c r="K50">
        <v>0</v>
      </c>
      <c r="L50" t="s">
        <v>281</v>
      </c>
      <c r="M50">
        <v>0</v>
      </c>
      <c r="N50" t="s">
        <v>282</v>
      </c>
      <c r="O50" t="s">
        <v>283</v>
      </c>
      <c r="P50" t="s">
        <v>283</v>
      </c>
    </row>
    <row r="51" spans="1:16" ht="15">
      <c r="A51" t="s">
        <v>275</v>
      </c>
      <c r="B51" t="s">
        <v>408</v>
      </c>
      <c r="C51" t="s">
        <v>409</v>
      </c>
      <c r="E51">
        <v>1</v>
      </c>
      <c r="F51" t="s">
        <v>410</v>
      </c>
      <c r="G51" t="s">
        <v>404</v>
      </c>
      <c r="H51" t="s">
        <v>408</v>
      </c>
      <c r="I51" t="s">
        <v>407</v>
      </c>
      <c r="J51" t="s">
        <v>280</v>
      </c>
      <c r="K51">
        <v>0</v>
      </c>
      <c r="L51" t="s">
        <v>334</v>
      </c>
      <c r="M51">
        <v>0</v>
      </c>
      <c r="N51" t="s">
        <v>282</v>
      </c>
      <c r="O51" t="s">
        <v>283</v>
      </c>
      <c r="P51" t="s">
        <v>283</v>
      </c>
    </row>
    <row r="52" spans="1:16" ht="15">
      <c r="A52" t="s">
        <v>275</v>
      </c>
      <c r="B52" t="s">
        <v>335</v>
      </c>
      <c r="C52" t="s">
        <v>336</v>
      </c>
      <c r="E52">
        <v>1</v>
      </c>
      <c r="F52" t="s">
        <v>337</v>
      </c>
      <c r="G52" t="s">
        <v>408</v>
      </c>
      <c r="H52" t="s">
        <v>335</v>
      </c>
      <c r="I52" t="s">
        <v>407</v>
      </c>
      <c r="J52" t="s">
        <v>280</v>
      </c>
      <c r="K52">
        <v>0</v>
      </c>
      <c r="L52" t="s">
        <v>338</v>
      </c>
      <c r="M52">
        <v>0</v>
      </c>
      <c r="N52" t="s">
        <v>282</v>
      </c>
      <c r="O52" t="s">
        <v>283</v>
      </c>
      <c r="P52" t="s">
        <v>283</v>
      </c>
    </row>
    <row r="53" spans="1:16" ht="15">
      <c r="A53" t="s">
        <v>275</v>
      </c>
      <c r="B53" t="s">
        <v>339</v>
      </c>
      <c r="C53" t="s">
        <v>219</v>
      </c>
      <c r="E53">
        <v>1</v>
      </c>
      <c r="F53" t="s">
        <v>340</v>
      </c>
      <c r="G53" t="s">
        <v>335</v>
      </c>
      <c r="H53" t="s">
        <v>339</v>
      </c>
      <c r="I53" t="s">
        <v>407</v>
      </c>
      <c r="J53" t="s">
        <v>341</v>
      </c>
      <c r="K53">
        <v>0</v>
      </c>
      <c r="L53" t="s">
        <v>281</v>
      </c>
      <c r="M53">
        <v>0</v>
      </c>
      <c r="N53" t="s">
        <v>282</v>
      </c>
      <c r="O53" t="s">
        <v>283</v>
      </c>
      <c r="P53" t="s">
        <v>283</v>
      </c>
    </row>
    <row r="54" spans="1:16" ht="15">
      <c r="A54" t="s">
        <v>275</v>
      </c>
      <c r="B54" t="s">
        <v>342</v>
      </c>
      <c r="C54" t="s">
        <v>196</v>
      </c>
      <c r="E54">
        <v>1</v>
      </c>
      <c r="F54" t="s">
        <v>343</v>
      </c>
      <c r="G54" t="s">
        <v>339</v>
      </c>
      <c r="H54" t="s">
        <v>342</v>
      </c>
      <c r="I54" t="s">
        <v>407</v>
      </c>
      <c r="J54" t="s">
        <v>341</v>
      </c>
      <c r="K54">
        <v>0</v>
      </c>
      <c r="L54" t="s">
        <v>281</v>
      </c>
      <c r="M54">
        <v>0</v>
      </c>
      <c r="N54" t="s">
        <v>282</v>
      </c>
      <c r="O54" t="s">
        <v>283</v>
      </c>
      <c r="P54" t="s">
        <v>283</v>
      </c>
    </row>
    <row r="55" spans="1:16" ht="15">
      <c r="A55" t="s">
        <v>275</v>
      </c>
      <c r="B55" t="s">
        <v>411</v>
      </c>
      <c r="C55" t="s">
        <v>189</v>
      </c>
      <c r="E55">
        <v>1</v>
      </c>
      <c r="F55" t="s">
        <v>412</v>
      </c>
      <c r="G55" t="s">
        <v>342</v>
      </c>
      <c r="H55" t="s">
        <v>411</v>
      </c>
      <c r="I55" t="s">
        <v>407</v>
      </c>
      <c r="J55" t="s">
        <v>341</v>
      </c>
      <c r="K55">
        <v>0</v>
      </c>
      <c r="L55" t="s">
        <v>281</v>
      </c>
      <c r="M55">
        <v>0</v>
      </c>
      <c r="N55" t="s">
        <v>282</v>
      </c>
      <c r="O55" t="s">
        <v>283</v>
      </c>
      <c r="P55" t="s">
        <v>283</v>
      </c>
    </row>
    <row r="56" spans="1:16" ht="15">
      <c r="A56" t="s">
        <v>275</v>
      </c>
      <c r="B56" t="s">
        <v>413</v>
      </c>
      <c r="C56" t="s">
        <v>185</v>
      </c>
      <c r="E56">
        <v>1</v>
      </c>
      <c r="F56" t="s">
        <v>414</v>
      </c>
      <c r="G56" t="s">
        <v>411</v>
      </c>
      <c r="H56" t="s">
        <v>413</v>
      </c>
      <c r="I56" t="s">
        <v>407</v>
      </c>
      <c r="J56" t="s">
        <v>341</v>
      </c>
      <c r="K56">
        <v>0</v>
      </c>
      <c r="L56" t="s">
        <v>281</v>
      </c>
      <c r="M56">
        <v>0</v>
      </c>
      <c r="N56" t="s">
        <v>282</v>
      </c>
      <c r="O56" t="s">
        <v>283</v>
      </c>
      <c r="P56" t="s">
        <v>283</v>
      </c>
    </row>
    <row r="57" spans="1:16" ht="15">
      <c r="A57" t="s">
        <v>275</v>
      </c>
      <c r="B57" t="s">
        <v>415</v>
      </c>
      <c r="C57" t="s">
        <v>186</v>
      </c>
      <c r="E57">
        <v>2</v>
      </c>
      <c r="F57" t="s">
        <v>416</v>
      </c>
      <c r="G57" t="s">
        <v>411</v>
      </c>
      <c r="H57" t="s">
        <v>415</v>
      </c>
      <c r="I57" t="s">
        <v>407</v>
      </c>
      <c r="J57" t="s">
        <v>341</v>
      </c>
      <c r="K57">
        <v>0</v>
      </c>
      <c r="L57" t="s">
        <v>281</v>
      </c>
      <c r="M57">
        <v>0</v>
      </c>
      <c r="N57" t="s">
        <v>282</v>
      </c>
      <c r="O57" t="s">
        <v>283</v>
      </c>
      <c r="P57" t="s">
        <v>283</v>
      </c>
    </row>
    <row r="58" spans="1:16" ht="15">
      <c r="A58" t="s">
        <v>275</v>
      </c>
      <c r="B58" t="s">
        <v>417</v>
      </c>
      <c r="C58" t="s">
        <v>187</v>
      </c>
      <c r="E58">
        <v>3</v>
      </c>
      <c r="F58" t="s">
        <v>418</v>
      </c>
      <c r="G58" t="s">
        <v>411</v>
      </c>
      <c r="H58" t="s">
        <v>417</v>
      </c>
      <c r="I58" t="s">
        <v>407</v>
      </c>
      <c r="J58" t="s">
        <v>341</v>
      </c>
      <c r="K58">
        <v>0</v>
      </c>
      <c r="L58" t="s">
        <v>281</v>
      </c>
      <c r="M58">
        <v>0</v>
      </c>
      <c r="N58" t="s">
        <v>282</v>
      </c>
      <c r="O58" t="s">
        <v>283</v>
      </c>
      <c r="P58" t="s">
        <v>283</v>
      </c>
    </row>
    <row r="59" spans="1:16" ht="15">
      <c r="A59" t="s">
        <v>275</v>
      </c>
      <c r="B59" t="s">
        <v>419</v>
      </c>
      <c r="C59" t="s">
        <v>188</v>
      </c>
      <c r="E59">
        <v>4</v>
      </c>
      <c r="F59" t="s">
        <v>420</v>
      </c>
      <c r="G59" t="s">
        <v>411</v>
      </c>
      <c r="H59" t="s">
        <v>419</v>
      </c>
      <c r="I59" t="s">
        <v>407</v>
      </c>
      <c r="J59" t="s">
        <v>341</v>
      </c>
      <c r="K59">
        <v>0</v>
      </c>
      <c r="L59" t="s">
        <v>281</v>
      </c>
      <c r="M59">
        <v>0</v>
      </c>
      <c r="N59" t="s">
        <v>282</v>
      </c>
      <c r="O59" t="s">
        <v>283</v>
      </c>
      <c r="P59" t="s">
        <v>283</v>
      </c>
    </row>
    <row r="60" spans="1:16" ht="15">
      <c r="A60" t="s">
        <v>275</v>
      </c>
      <c r="B60" t="s">
        <v>421</v>
      </c>
      <c r="C60" t="s">
        <v>195</v>
      </c>
      <c r="E60">
        <v>2</v>
      </c>
      <c r="F60" t="s">
        <v>422</v>
      </c>
      <c r="G60" t="s">
        <v>342</v>
      </c>
      <c r="H60" t="s">
        <v>421</v>
      </c>
      <c r="I60" t="s">
        <v>407</v>
      </c>
      <c r="J60" t="s">
        <v>341</v>
      </c>
      <c r="K60">
        <v>0</v>
      </c>
      <c r="L60" t="s">
        <v>281</v>
      </c>
      <c r="M60">
        <v>0</v>
      </c>
      <c r="N60" t="s">
        <v>282</v>
      </c>
      <c r="O60" t="s">
        <v>283</v>
      </c>
      <c r="P60" t="s">
        <v>283</v>
      </c>
    </row>
    <row r="61" spans="1:16" ht="15">
      <c r="A61" t="s">
        <v>275</v>
      </c>
      <c r="B61" t="s">
        <v>423</v>
      </c>
      <c r="C61" t="s">
        <v>190</v>
      </c>
      <c r="E61">
        <v>1</v>
      </c>
      <c r="F61" t="s">
        <v>424</v>
      </c>
      <c r="G61" t="s">
        <v>421</v>
      </c>
      <c r="H61" t="s">
        <v>423</v>
      </c>
      <c r="I61" t="s">
        <v>407</v>
      </c>
      <c r="J61" t="s">
        <v>341</v>
      </c>
      <c r="K61">
        <v>0</v>
      </c>
      <c r="L61" t="s">
        <v>281</v>
      </c>
      <c r="M61">
        <v>0</v>
      </c>
      <c r="N61" t="s">
        <v>282</v>
      </c>
      <c r="O61" t="s">
        <v>283</v>
      </c>
      <c r="P61" t="s">
        <v>283</v>
      </c>
    </row>
    <row r="62" spans="1:16" ht="15">
      <c r="A62" t="s">
        <v>275</v>
      </c>
      <c r="B62" t="s">
        <v>425</v>
      </c>
      <c r="C62" t="s">
        <v>191</v>
      </c>
      <c r="E62">
        <v>2</v>
      </c>
      <c r="F62" t="s">
        <v>426</v>
      </c>
      <c r="G62" t="s">
        <v>421</v>
      </c>
      <c r="H62" t="s">
        <v>425</v>
      </c>
      <c r="I62" t="s">
        <v>407</v>
      </c>
      <c r="J62" t="s">
        <v>341</v>
      </c>
      <c r="K62">
        <v>0</v>
      </c>
      <c r="L62" t="s">
        <v>281</v>
      </c>
      <c r="M62">
        <v>0</v>
      </c>
      <c r="N62" t="s">
        <v>282</v>
      </c>
      <c r="O62" t="s">
        <v>283</v>
      </c>
      <c r="P62" t="s">
        <v>283</v>
      </c>
    </row>
    <row r="63" spans="1:16" ht="15">
      <c r="A63" t="s">
        <v>275</v>
      </c>
      <c r="B63" t="s">
        <v>427</v>
      </c>
      <c r="C63" t="s">
        <v>193</v>
      </c>
      <c r="E63">
        <v>3</v>
      </c>
      <c r="F63" t="s">
        <v>428</v>
      </c>
      <c r="G63" t="s">
        <v>421</v>
      </c>
      <c r="H63" t="s">
        <v>427</v>
      </c>
      <c r="I63" t="s">
        <v>407</v>
      </c>
      <c r="J63" t="s">
        <v>341</v>
      </c>
      <c r="K63">
        <v>0</v>
      </c>
      <c r="L63" t="s">
        <v>281</v>
      </c>
      <c r="M63">
        <v>0</v>
      </c>
      <c r="N63" t="s">
        <v>282</v>
      </c>
      <c r="O63" t="s">
        <v>283</v>
      </c>
      <c r="P63" t="s">
        <v>283</v>
      </c>
    </row>
    <row r="64" spans="1:16" ht="15">
      <c r="A64" t="s">
        <v>275</v>
      </c>
      <c r="B64" t="s">
        <v>429</v>
      </c>
      <c r="C64" t="s">
        <v>192</v>
      </c>
      <c r="E64">
        <v>4</v>
      </c>
      <c r="F64" t="s">
        <v>430</v>
      </c>
      <c r="G64" t="s">
        <v>421</v>
      </c>
      <c r="H64" t="s">
        <v>429</v>
      </c>
      <c r="I64" t="s">
        <v>407</v>
      </c>
      <c r="J64" t="s">
        <v>341</v>
      </c>
      <c r="K64">
        <v>0</v>
      </c>
      <c r="L64" t="s">
        <v>281</v>
      </c>
      <c r="M64">
        <v>0</v>
      </c>
      <c r="N64" t="s">
        <v>282</v>
      </c>
      <c r="O64" t="s">
        <v>283</v>
      </c>
      <c r="P64" t="s">
        <v>283</v>
      </c>
    </row>
    <row r="65" spans="1:16" ht="15">
      <c r="A65" t="s">
        <v>275</v>
      </c>
      <c r="B65" t="s">
        <v>431</v>
      </c>
      <c r="C65" t="s">
        <v>194</v>
      </c>
      <c r="E65">
        <v>5</v>
      </c>
      <c r="F65" t="s">
        <v>432</v>
      </c>
      <c r="G65" t="s">
        <v>421</v>
      </c>
      <c r="H65" t="s">
        <v>431</v>
      </c>
      <c r="I65" t="s">
        <v>407</v>
      </c>
      <c r="J65" t="s">
        <v>341</v>
      </c>
      <c r="K65">
        <v>0</v>
      </c>
      <c r="L65" t="s">
        <v>281</v>
      </c>
      <c r="M65">
        <v>0</v>
      </c>
      <c r="N65" t="s">
        <v>282</v>
      </c>
      <c r="O65" t="s">
        <v>283</v>
      </c>
      <c r="P65" t="s">
        <v>283</v>
      </c>
    </row>
    <row r="66" spans="1:16" ht="15">
      <c r="A66" t="s">
        <v>275</v>
      </c>
      <c r="B66" t="s">
        <v>344</v>
      </c>
      <c r="C66" t="s">
        <v>215</v>
      </c>
      <c r="E66">
        <v>2</v>
      </c>
      <c r="F66" t="s">
        <v>345</v>
      </c>
      <c r="G66" t="s">
        <v>339</v>
      </c>
      <c r="H66" t="s">
        <v>344</v>
      </c>
      <c r="I66" t="s">
        <v>407</v>
      </c>
      <c r="J66" t="s">
        <v>341</v>
      </c>
      <c r="K66">
        <v>0</v>
      </c>
      <c r="L66" t="s">
        <v>281</v>
      </c>
      <c r="M66">
        <v>0</v>
      </c>
      <c r="N66" t="s">
        <v>282</v>
      </c>
      <c r="O66" t="s">
        <v>283</v>
      </c>
      <c r="P66" t="s">
        <v>283</v>
      </c>
    </row>
    <row r="67" spans="1:16" ht="15">
      <c r="A67" t="s">
        <v>275</v>
      </c>
      <c r="B67" t="s">
        <v>433</v>
      </c>
      <c r="C67" t="s">
        <v>206</v>
      </c>
      <c r="E67">
        <v>1</v>
      </c>
      <c r="F67" t="s">
        <v>434</v>
      </c>
      <c r="G67" t="s">
        <v>344</v>
      </c>
      <c r="H67" t="s">
        <v>433</v>
      </c>
      <c r="I67" t="s">
        <v>407</v>
      </c>
      <c r="J67" t="s">
        <v>341</v>
      </c>
      <c r="K67">
        <v>0</v>
      </c>
      <c r="L67" t="s">
        <v>281</v>
      </c>
      <c r="M67">
        <v>0</v>
      </c>
      <c r="N67" t="s">
        <v>282</v>
      </c>
      <c r="O67" t="s">
        <v>283</v>
      </c>
      <c r="P67" t="s">
        <v>283</v>
      </c>
    </row>
    <row r="68" spans="1:16" ht="15">
      <c r="A68" t="s">
        <v>275</v>
      </c>
      <c r="B68" t="s">
        <v>435</v>
      </c>
      <c r="C68" t="s">
        <v>436</v>
      </c>
      <c r="E68">
        <v>1</v>
      </c>
      <c r="F68" t="s">
        <v>437</v>
      </c>
      <c r="G68" t="s">
        <v>433</v>
      </c>
      <c r="H68" t="s">
        <v>435</v>
      </c>
      <c r="I68" t="s">
        <v>407</v>
      </c>
      <c r="J68" t="s">
        <v>341</v>
      </c>
      <c r="K68">
        <v>0</v>
      </c>
      <c r="L68" t="s">
        <v>281</v>
      </c>
      <c r="M68">
        <v>0</v>
      </c>
      <c r="N68" t="s">
        <v>282</v>
      </c>
      <c r="O68" t="s">
        <v>283</v>
      </c>
      <c r="P68" t="s">
        <v>283</v>
      </c>
    </row>
    <row r="69" spans="1:16" ht="15">
      <c r="A69" t="s">
        <v>275</v>
      </c>
      <c r="B69" t="s">
        <v>438</v>
      </c>
      <c r="C69" t="s">
        <v>198</v>
      </c>
      <c r="E69">
        <v>2</v>
      </c>
      <c r="F69" t="s">
        <v>439</v>
      </c>
      <c r="G69" t="s">
        <v>433</v>
      </c>
      <c r="H69" t="s">
        <v>438</v>
      </c>
      <c r="I69" t="s">
        <v>407</v>
      </c>
      <c r="J69" t="s">
        <v>341</v>
      </c>
      <c r="K69">
        <v>0</v>
      </c>
      <c r="L69" t="s">
        <v>281</v>
      </c>
      <c r="M69">
        <v>0</v>
      </c>
      <c r="N69" t="s">
        <v>282</v>
      </c>
      <c r="O69" t="s">
        <v>283</v>
      </c>
      <c r="P69" t="s">
        <v>283</v>
      </c>
    </row>
    <row r="70" spans="1:16" ht="15">
      <c r="A70" t="s">
        <v>275</v>
      </c>
      <c r="B70" t="s">
        <v>440</v>
      </c>
      <c r="C70" t="s">
        <v>199</v>
      </c>
      <c r="E70">
        <v>3</v>
      </c>
      <c r="F70" t="s">
        <v>441</v>
      </c>
      <c r="G70" t="s">
        <v>433</v>
      </c>
      <c r="H70" t="s">
        <v>440</v>
      </c>
      <c r="I70" t="s">
        <v>407</v>
      </c>
      <c r="J70" t="s">
        <v>341</v>
      </c>
      <c r="K70">
        <v>0</v>
      </c>
      <c r="L70" t="s">
        <v>281</v>
      </c>
      <c r="M70">
        <v>0</v>
      </c>
      <c r="N70" t="s">
        <v>282</v>
      </c>
      <c r="O70" t="s">
        <v>283</v>
      </c>
      <c r="P70" t="s">
        <v>283</v>
      </c>
    </row>
    <row r="71" spans="1:16" ht="15">
      <c r="A71" t="s">
        <v>275</v>
      </c>
      <c r="B71" t="s">
        <v>442</v>
      </c>
      <c r="C71" t="s">
        <v>200</v>
      </c>
      <c r="E71">
        <v>4</v>
      </c>
      <c r="F71" t="s">
        <v>443</v>
      </c>
      <c r="G71" t="s">
        <v>433</v>
      </c>
      <c r="H71" t="s">
        <v>442</v>
      </c>
      <c r="I71" t="s">
        <v>407</v>
      </c>
      <c r="J71" t="s">
        <v>341</v>
      </c>
      <c r="K71">
        <v>0</v>
      </c>
      <c r="L71" t="s">
        <v>281</v>
      </c>
      <c r="M71">
        <v>0</v>
      </c>
      <c r="N71" t="s">
        <v>282</v>
      </c>
      <c r="O71" t="s">
        <v>283</v>
      </c>
      <c r="P71" t="s">
        <v>283</v>
      </c>
    </row>
    <row r="72" spans="1:16" ht="15">
      <c r="A72" t="s">
        <v>275</v>
      </c>
      <c r="B72" t="s">
        <v>444</v>
      </c>
      <c r="C72" t="s">
        <v>201</v>
      </c>
      <c r="E72">
        <v>5</v>
      </c>
      <c r="F72" t="s">
        <v>445</v>
      </c>
      <c r="G72" t="s">
        <v>433</v>
      </c>
      <c r="H72" t="s">
        <v>444</v>
      </c>
      <c r="I72" t="s">
        <v>407</v>
      </c>
      <c r="J72" t="s">
        <v>341</v>
      </c>
      <c r="K72">
        <v>0</v>
      </c>
      <c r="L72" t="s">
        <v>281</v>
      </c>
      <c r="M72">
        <v>0</v>
      </c>
      <c r="N72" t="s">
        <v>282</v>
      </c>
      <c r="O72" t="s">
        <v>283</v>
      </c>
      <c r="P72" t="s">
        <v>283</v>
      </c>
    </row>
    <row r="73" spans="1:16" ht="15">
      <c r="A73" t="s">
        <v>275</v>
      </c>
      <c r="B73" t="s">
        <v>446</v>
      </c>
      <c r="C73" t="s">
        <v>202</v>
      </c>
      <c r="E73">
        <v>6</v>
      </c>
      <c r="F73" t="s">
        <v>447</v>
      </c>
      <c r="G73" t="s">
        <v>433</v>
      </c>
      <c r="H73" t="s">
        <v>446</v>
      </c>
      <c r="I73" t="s">
        <v>407</v>
      </c>
      <c r="J73" t="s">
        <v>341</v>
      </c>
      <c r="K73">
        <v>0</v>
      </c>
      <c r="L73" t="s">
        <v>281</v>
      </c>
      <c r="M73">
        <v>0</v>
      </c>
      <c r="N73" t="s">
        <v>282</v>
      </c>
      <c r="O73" t="s">
        <v>283</v>
      </c>
      <c r="P73" t="s">
        <v>283</v>
      </c>
    </row>
    <row r="74" spans="1:16" ht="15">
      <c r="A74" t="s">
        <v>275</v>
      </c>
      <c r="B74" t="s">
        <v>448</v>
      </c>
      <c r="C74" t="s">
        <v>203</v>
      </c>
      <c r="E74">
        <v>7</v>
      </c>
      <c r="F74" t="s">
        <v>449</v>
      </c>
      <c r="G74" t="s">
        <v>433</v>
      </c>
      <c r="H74" t="s">
        <v>448</v>
      </c>
      <c r="I74" t="s">
        <v>407</v>
      </c>
      <c r="J74" t="s">
        <v>341</v>
      </c>
      <c r="K74">
        <v>0</v>
      </c>
      <c r="L74" t="s">
        <v>281</v>
      </c>
      <c r="M74">
        <v>0</v>
      </c>
      <c r="N74" t="s">
        <v>282</v>
      </c>
      <c r="O74" t="s">
        <v>283</v>
      </c>
      <c r="P74" t="s">
        <v>283</v>
      </c>
    </row>
    <row r="75" spans="1:16" ht="15">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ht="15">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16" ht="15">
      <c r="A77" t="s">
        <v>275</v>
      </c>
      <c r="B77" t="s">
        <v>965</v>
      </c>
      <c r="C77" t="s">
        <v>966</v>
      </c>
      <c r="E77">
        <v>2</v>
      </c>
      <c r="F77" t="s">
        <v>967</v>
      </c>
      <c r="G77" t="s">
        <v>344</v>
      </c>
      <c r="H77" t="s">
        <v>965</v>
      </c>
      <c r="I77" t="s">
        <v>407</v>
      </c>
      <c r="J77" t="s">
        <v>341</v>
      </c>
      <c r="K77">
        <v>0</v>
      </c>
      <c r="L77" t="s">
        <v>281</v>
      </c>
      <c r="M77">
        <v>0</v>
      </c>
      <c r="N77" t="s">
        <v>282</v>
      </c>
      <c r="O77" t="s">
        <v>283</v>
      </c>
      <c r="P77" t="s">
        <v>283</v>
      </c>
    </row>
    <row r="78" spans="1:16" ht="15">
      <c r="A78" t="s">
        <v>275</v>
      </c>
      <c r="B78" t="s">
        <v>454</v>
      </c>
      <c r="C78" t="s">
        <v>207</v>
      </c>
      <c r="E78">
        <v>2</v>
      </c>
      <c r="F78" t="s">
        <v>455</v>
      </c>
      <c r="G78" t="s">
        <v>344</v>
      </c>
      <c r="H78" t="s">
        <v>454</v>
      </c>
      <c r="I78" t="s">
        <v>407</v>
      </c>
      <c r="J78" t="s">
        <v>341</v>
      </c>
      <c r="K78">
        <v>0</v>
      </c>
      <c r="L78" t="s">
        <v>281</v>
      </c>
      <c r="M78">
        <v>0</v>
      </c>
      <c r="N78" t="s">
        <v>282</v>
      </c>
      <c r="O78" t="s">
        <v>283</v>
      </c>
      <c r="P78" t="s">
        <v>283</v>
      </c>
    </row>
    <row r="79" spans="1:16" ht="15">
      <c r="A79" t="s">
        <v>275</v>
      </c>
      <c r="B79" t="s">
        <v>456</v>
      </c>
      <c r="C79" t="s">
        <v>214</v>
      </c>
      <c r="E79">
        <v>3</v>
      </c>
      <c r="F79" t="s">
        <v>457</v>
      </c>
      <c r="G79" t="s">
        <v>344</v>
      </c>
      <c r="H79" t="s">
        <v>456</v>
      </c>
      <c r="I79" t="s">
        <v>407</v>
      </c>
      <c r="J79" t="s">
        <v>341</v>
      </c>
      <c r="K79">
        <v>0</v>
      </c>
      <c r="L79" t="s">
        <v>281</v>
      </c>
      <c r="M79">
        <v>0</v>
      </c>
      <c r="N79" t="s">
        <v>282</v>
      </c>
      <c r="O79" t="s">
        <v>283</v>
      </c>
      <c r="P79" t="s">
        <v>283</v>
      </c>
    </row>
    <row r="80" spans="1:16" ht="15">
      <c r="A80" t="s">
        <v>275</v>
      </c>
      <c r="B80" t="s">
        <v>458</v>
      </c>
      <c r="C80" t="s">
        <v>459</v>
      </c>
      <c r="E80">
        <v>1</v>
      </c>
      <c r="F80" t="s">
        <v>460</v>
      </c>
      <c r="G80" t="s">
        <v>456</v>
      </c>
      <c r="H80" t="s">
        <v>458</v>
      </c>
      <c r="I80" t="s">
        <v>407</v>
      </c>
      <c r="J80" t="s">
        <v>341</v>
      </c>
      <c r="K80">
        <v>0</v>
      </c>
      <c r="L80" t="s">
        <v>281</v>
      </c>
      <c r="M80">
        <v>0</v>
      </c>
      <c r="N80" t="s">
        <v>282</v>
      </c>
      <c r="O80" t="s">
        <v>283</v>
      </c>
      <c r="P80" t="s">
        <v>283</v>
      </c>
    </row>
    <row r="81" spans="1:16" ht="15">
      <c r="A81" t="s">
        <v>275</v>
      </c>
      <c r="B81" t="s">
        <v>461</v>
      </c>
      <c r="C81" t="s">
        <v>208</v>
      </c>
      <c r="E81">
        <v>1</v>
      </c>
      <c r="F81" t="s">
        <v>462</v>
      </c>
      <c r="G81" t="s">
        <v>458</v>
      </c>
      <c r="H81" t="s">
        <v>461</v>
      </c>
      <c r="I81" t="s">
        <v>407</v>
      </c>
      <c r="J81" t="s">
        <v>341</v>
      </c>
      <c r="K81">
        <v>0</v>
      </c>
      <c r="L81" t="s">
        <v>281</v>
      </c>
      <c r="M81">
        <v>0</v>
      </c>
      <c r="N81" t="s">
        <v>282</v>
      </c>
      <c r="O81" t="s">
        <v>283</v>
      </c>
      <c r="P81" t="s">
        <v>283</v>
      </c>
    </row>
    <row r="82" spans="1:16" ht="15">
      <c r="A82" t="s">
        <v>275</v>
      </c>
      <c r="B82" t="s">
        <v>463</v>
      </c>
      <c r="C82" t="s">
        <v>209</v>
      </c>
      <c r="E82">
        <v>2</v>
      </c>
      <c r="F82" t="s">
        <v>464</v>
      </c>
      <c r="G82" t="s">
        <v>458</v>
      </c>
      <c r="H82" t="s">
        <v>463</v>
      </c>
      <c r="I82" t="s">
        <v>407</v>
      </c>
      <c r="J82" t="s">
        <v>341</v>
      </c>
      <c r="K82">
        <v>0</v>
      </c>
      <c r="L82" t="s">
        <v>281</v>
      </c>
      <c r="M82">
        <v>0</v>
      </c>
      <c r="N82" t="s">
        <v>282</v>
      </c>
      <c r="O82" t="s">
        <v>283</v>
      </c>
      <c r="P82" t="s">
        <v>283</v>
      </c>
    </row>
    <row r="83" spans="1:16" ht="15">
      <c r="A83" t="s">
        <v>275</v>
      </c>
      <c r="B83" t="s">
        <v>465</v>
      </c>
      <c r="C83" t="s">
        <v>210</v>
      </c>
      <c r="E83">
        <v>2</v>
      </c>
      <c r="F83" t="s">
        <v>466</v>
      </c>
      <c r="G83" t="s">
        <v>456</v>
      </c>
      <c r="H83" t="s">
        <v>465</v>
      </c>
      <c r="I83" t="s">
        <v>407</v>
      </c>
      <c r="J83" t="s">
        <v>341</v>
      </c>
      <c r="K83">
        <v>0</v>
      </c>
      <c r="L83" t="s">
        <v>281</v>
      </c>
      <c r="M83">
        <v>0</v>
      </c>
      <c r="N83" t="s">
        <v>282</v>
      </c>
      <c r="O83" t="s">
        <v>283</v>
      </c>
      <c r="P83" t="s">
        <v>283</v>
      </c>
    </row>
    <row r="84" spans="1:26" ht="15">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16" ht="15">
      <c r="A85" t="s">
        <v>275</v>
      </c>
      <c r="B85" t="s">
        <v>469</v>
      </c>
      <c r="C85" t="s">
        <v>212</v>
      </c>
      <c r="E85">
        <v>4</v>
      </c>
      <c r="F85" t="s">
        <v>470</v>
      </c>
      <c r="G85" t="s">
        <v>456</v>
      </c>
      <c r="H85" t="s">
        <v>469</v>
      </c>
      <c r="I85" t="s">
        <v>407</v>
      </c>
      <c r="J85" t="s">
        <v>341</v>
      </c>
      <c r="K85">
        <v>0</v>
      </c>
      <c r="L85" t="s">
        <v>281</v>
      </c>
      <c r="M85">
        <v>0</v>
      </c>
      <c r="N85" t="s">
        <v>282</v>
      </c>
      <c r="O85" t="s">
        <v>283</v>
      </c>
      <c r="P85" t="s">
        <v>283</v>
      </c>
    </row>
    <row r="86" spans="1:16" ht="15">
      <c r="A86" t="s">
        <v>275</v>
      </c>
      <c r="B86" t="s">
        <v>471</v>
      </c>
      <c r="C86" t="s">
        <v>213</v>
      </c>
      <c r="E86">
        <v>5</v>
      </c>
      <c r="F86" t="s">
        <v>472</v>
      </c>
      <c r="G86" t="s">
        <v>456</v>
      </c>
      <c r="H86" t="s">
        <v>471</v>
      </c>
      <c r="I86" t="s">
        <v>407</v>
      </c>
      <c r="J86" t="s">
        <v>341</v>
      </c>
      <c r="K86">
        <v>0</v>
      </c>
      <c r="L86" t="s">
        <v>281</v>
      </c>
      <c r="M86">
        <v>0</v>
      </c>
      <c r="N86" t="s">
        <v>282</v>
      </c>
      <c r="O86" t="s">
        <v>283</v>
      </c>
      <c r="P86" t="s">
        <v>283</v>
      </c>
    </row>
    <row r="87" spans="1:16" ht="15">
      <c r="A87" t="s">
        <v>275</v>
      </c>
      <c r="B87" t="s">
        <v>473</v>
      </c>
      <c r="C87" t="s">
        <v>218</v>
      </c>
      <c r="E87">
        <v>3</v>
      </c>
      <c r="F87" t="s">
        <v>474</v>
      </c>
      <c r="G87" t="s">
        <v>344</v>
      </c>
      <c r="H87" t="s">
        <v>473</v>
      </c>
      <c r="I87" t="s">
        <v>407</v>
      </c>
      <c r="J87" t="s">
        <v>341</v>
      </c>
      <c r="K87">
        <v>0</v>
      </c>
      <c r="L87" t="s">
        <v>281</v>
      </c>
      <c r="M87">
        <v>0</v>
      </c>
      <c r="N87" t="s">
        <v>282</v>
      </c>
      <c r="O87" t="s">
        <v>283</v>
      </c>
      <c r="P87" t="s">
        <v>283</v>
      </c>
    </row>
    <row r="88" spans="1:16" ht="15">
      <c r="A88" t="s">
        <v>275</v>
      </c>
      <c r="B88" t="s">
        <v>346</v>
      </c>
      <c r="C88" t="s">
        <v>216</v>
      </c>
      <c r="E88">
        <v>1</v>
      </c>
      <c r="F88" t="s">
        <v>347</v>
      </c>
      <c r="G88" t="s">
        <v>473</v>
      </c>
      <c r="H88" t="s">
        <v>346</v>
      </c>
      <c r="I88" t="s">
        <v>407</v>
      </c>
      <c r="J88" t="s">
        <v>341</v>
      </c>
      <c r="K88">
        <v>0</v>
      </c>
      <c r="L88" t="s">
        <v>281</v>
      </c>
      <c r="M88">
        <v>0</v>
      </c>
      <c r="N88" t="s">
        <v>282</v>
      </c>
      <c r="O88" t="s">
        <v>283</v>
      </c>
      <c r="P88" t="s">
        <v>283</v>
      </c>
    </row>
    <row r="89" spans="1:16" ht="15">
      <c r="A89" t="s">
        <v>275</v>
      </c>
      <c r="B89" t="s">
        <v>348</v>
      </c>
      <c r="C89" t="s">
        <v>217</v>
      </c>
      <c r="E89">
        <v>2</v>
      </c>
      <c r="F89" t="s">
        <v>349</v>
      </c>
      <c r="G89" t="s">
        <v>473</v>
      </c>
      <c r="H89" t="s">
        <v>348</v>
      </c>
      <c r="I89" t="s">
        <v>407</v>
      </c>
      <c r="J89" t="s">
        <v>341</v>
      </c>
      <c r="K89">
        <v>0</v>
      </c>
      <c r="L89" t="s">
        <v>281</v>
      </c>
      <c r="M89">
        <v>0</v>
      </c>
      <c r="N89" t="s">
        <v>282</v>
      </c>
      <c r="O89" t="s">
        <v>283</v>
      </c>
      <c r="P89" t="s">
        <v>283</v>
      </c>
    </row>
    <row r="90" spans="1:16" ht="15">
      <c r="A90" t="s">
        <v>275</v>
      </c>
      <c r="B90" t="s">
        <v>475</v>
      </c>
      <c r="C90" t="s">
        <v>476</v>
      </c>
      <c r="E90">
        <v>2</v>
      </c>
      <c r="F90" t="s">
        <v>477</v>
      </c>
      <c r="G90" t="s">
        <v>404</v>
      </c>
      <c r="H90" t="s">
        <v>475</v>
      </c>
      <c r="I90" t="s">
        <v>407</v>
      </c>
      <c r="J90" t="s">
        <v>280</v>
      </c>
      <c r="K90">
        <v>0</v>
      </c>
      <c r="L90" t="s">
        <v>281</v>
      </c>
      <c r="M90">
        <v>0</v>
      </c>
      <c r="N90" t="s">
        <v>282</v>
      </c>
      <c r="O90" t="s">
        <v>283</v>
      </c>
      <c r="P90" t="s">
        <v>283</v>
      </c>
    </row>
    <row r="91" spans="1:16" ht="15">
      <c r="A91" t="s">
        <v>275</v>
      </c>
      <c r="B91" t="s">
        <v>353</v>
      </c>
      <c r="C91" t="s">
        <v>145</v>
      </c>
      <c r="E91">
        <v>1</v>
      </c>
      <c r="F91" t="s">
        <v>354</v>
      </c>
      <c r="G91" t="s">
        <v>475</v>
      </c>
      <c r="H91" t="s">
        <v>353</v>
      </c>
      <c r="I91" t="s">
        <v>407</v>
      </c>
      <c r="J91" t="s">
        <v>372</v>
      </c>
      <c r="K91">
        <v>0</v>
      </c>
      <c r="L91" t="s">
        <v>281</v>
      </c>
      <c r="M91">
        <v>0</v>
      </c>
      <c r="N91" t="s">
        <v>299</v>
      </c>
      <c r="O91" t="s">
        <v>287</v>
      </c>
      <c r="P91" t="s">
        <v>283</v>
      </c>
    </row>
    <row r="92" spans="1:16" ht="15">
      <c r="A92" t="s">
        <v>275</v>
      </c>
      <c r="B92" t="s">
        <v>355</v>
      </c>
      <c r="C92" t="s">
        <v>166</v>
      </c>
      <c r="E92">
        <v>2</v>
      </c>
      <c r="F92" t="s">
        <v>356</v>
      </c>
      <c r="G92" t="s">
        <v>475</v>
      </c>
      <c r="H92" t="s">
        <v>355</v>
      </c>
      <c r="I92" t="s">
        <v>407</v>
      </c>
      <c r="J92" t="s">
        <v>357</v>
      </c>
      <c r="K92">
        <v>0</v>
      </c>
      <c r="L92" t="s">
        <v>281</v>
      </c>
      <c r="M92">
        <v>0</v>
      </c>
      <c r="N92" t="s">
        <v>299</v>
      </c>
      <c r="O92" t="s">
        <v>287</v>
      </c>
      <c r="P92" t="s">
        <v>283</v>
      </c>
    </row>
    <row r="93" spans="1:16" ht="15">
      <c r="A93" t="s">
        <v>275</v>
      </c>
      <c r="B93" t="s">
        <v>358</v>
      </c>
      <c r="C93" t="s">
        <v>167</v>
      </c>
      <c r="E93">
        <v>3</v>
      </c>
      <c r="F93" t="s">
        <v>359</v>
      </c>
      <c r="G93" t="s">
        <v>475</v>
      </c>
      <c r="H93" t="s">
        <v>358</v>
      </c>
      <c r="I93" t="s">
        <v>407</v>
      </c>
      <c r="J93" t="s">
        <v>357</v>
      </c>
      <c r="K93">
        <v>0</v>
      </c>
      <c r="L93" t="s">
        <v>281</v>
      </c>
      <c r="M93">
        <v>0</v>
      </c>
      <c r="N93" t="s">
        <v>299</v>
      </c>
      <c r="O93" t="s">
        <v>287</v>
      </c>
      <c r="P93" t="s">
        <v>283</v>
      </c>
    </row>
    <row r="94" spans="1:16" ht="15">
      <c r="A94" t="s">
        <v>275</v>
      </c>
      <c r="B94" t="s">
        <v>360</v>
      </c>
      <c r="C94" t="s">
        <v>168</v>
      </c>
      <c r="E94">
        <v>4</v>
      </c>
      <c r="F94" t="s">
        <v>361</v>
      </c>
      <c r="G94" t="s">
        <v>475</v>
      </c>
      <c r="H94" t="s">
        <v>360</v>
      </c>
      <c r="I94" t="s">
        <v>407</v>
      </c>
      <c r="J94" t="s">
        <v>357</v>
      </c>
      <c r="K94">
        <v>0</v>
      </c>
      <c r="L94" t="s">
        <v>281</v>
      </c>
      <c r="M94">
        <v>0</v>
      </c>
      <c r="N94" t="s">
        <v>299</v>
      </c>
      <c r="O94" t="s">
        <v>287</v>
      </c>
      <c r="P94" t="s">
        <v>283</v>
      </c>
    </row>
    <row r="95" spans="1:16" ht="15">
      <c r="A95" t="s">
        <v>275</v>
      </c>
      <c r="B95" t="s">
        <v>367</v>
      </c>
      <c r="C95" t="s">
        <v>368</v>
      </c>
      <c r="E95">
        <v>7</v>
      </c>
      <c r="F95" t="s">
        <v>369</v>
      </c>
      <c r="G95" t="s">
        <v>475</v>
      </c>
      <c r="H95" t="s">
        <v>367</v>
      </c>
      <c r="I95" t="s">
        <v>407</v>
      </c>
      <c r="J95" t="s">
        <v>280</v>
      </c>
      <c r="K95">
        <v>0</v>
      </c>
      <c r="L95" t="s">
        <v>281</v>
      </c>
      <c r="M95">
        <v>0</v>
      </c>
      <c r="N95" t="s">
        <v>282</v>
      </c>
      <c r="O95" t="s">
        <v>283</v>
      </c>
      <c r="P95" t="s">
        <v>283</v>
      </c>
    </row>
    <row r="96" spans="1:16" ht="15">
      <c r="A96" t="s">
        <v>275</v>
      </c>
      <c r="B96" t="s">
        <v>370</v>
      </c>
      <c r="C96" t="s">
        <v>171</v>
      </c>
      <c r="E96">
        <v>1</v>
      </c>
      <c r="F96" t="s">
        <v>371</v>
      </c>
      <c r="G96" t="s">
        <v>367</v>
      </c>
      <c r="H96" t="s">
        <v>370</v>
      </c>
      <c r="I96" t="s">
        <v>407</v>
      </c>
      <c r="J96" t="s">
        <v>372</v>
      </c>
      <c r="K96">
        <v>0</v>
      </c>
      <c r="L96" t="s">
        <v>281</v>
      </c>
      <c r="M96">
        <v>0</v>
      </c>
      <c r="N96" t="s">
        <v>299</v>
      </c>
      <c r="O96" t="s">
        <v>287</v>
      </c>
      <c r="P96" t="s">
        <v>283</v>
      </c>
    </row>
    <row r="97" spans="1:25" ht="15">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 ht="15">
      <c r="A98" t="s">
        <v>275</v>
      </c>
      <c r="B98" t="s">
        <v>375</v>
      </c>
      <c r="C98" t="s">
        <v>376</v>
      </c>
      <c r="E98">
        <v>3</v>
      </c>
      <c r="F98" t="s">
        <v>377</v>
      </c>
      <c r="G98" t="s">
        <v>367</v>
      </c>
      <c r="H98" t="s">
        <v>375</v>
      </c>
      <c r="I98" t="s">
        <v>407</v>
      </c>
      <c r="J98" t="s">
        <v>372</v>
      </c>
      <c r="K98">
        <v>0</v>
      </c>
      <c r="L98" t="s">
        <v>281</v>
      </c>
      <c r="M98">
        <v>0</v>
      </c>
      <c r="N98" t="s">
        <v>299</v>
      </c>
      <c r="O98" t="s">
        <v>287</v>
      </c>
      <c r="P98" t="s">
        <v>283</v>
      </c>
    </row>
    <row r="99" spans="1:16" ht="15">
      <c r="A99" t="s">
        <v>275</v>
      </c>
      <c r="B99" t="s">
        <v>380</v>
      </c>
      <c r="C99" t="s">
        <v>175</v>
      </c>
      <c r="E99">
        <v>8</v>
      </c>
      <c r="F99" t="s">
        <v>381</v>
      </c>
      <c r="G99" t="s">
        <v>475</v>
      </c>
      <c r="H99" t="s">
        <v>380</v>
      </c>
      <c r="I99" t="s">
        <v>407</v>
      </c>
      <c r="J99" t="s">
        <v>357</v>
      </c>
      <c r="K99">
        <v>0</v>
      </c>
      <c r="L99" t="s">
        <v>281</v>
      </c>
      <c r="M99">
        <v>0</v>
      </c>
      <c r="N99" t="s">
        <v>299</v>
      </c>
      <c r="O99" t="s">
        <v>287</v>
      </c>
      <c r="P99" t="s">
        <v>283</v>
      </c>
    </row>
    <row r="100" spans="1:16" ht="15">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 ht="15">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 ht="15">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 ht="15">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 ht="15">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25" ht="15">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ht="15">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 ht="15">
      <c r="A107" t="s">
        <v>275</v>
      </c>
      <c r="B107" t="s">
        <v>980</v>
      </c>
      <c r="C107" t="s">
        <v>184</v>
      </c>
      <c r="J107" t="s">
        <v>1005</v>
      </c>
      <c r="L107" t="s">
        <v>281</v>
      </c>
      <c r="M107">
        <v>0</v>
      </c>
      <c r="N107" t="s">
        <v>299</v>
      </c>
      <c r="O107" t="s">
        <v>287</v>
      </c>
      <c r="P107" t="s">
        <v>283</v>
      </c>
    </row>
    <row r="108" spans="1:16" ht="15">
      <c r="A108" t="s">
        <v>275</v>
      </c>
      <c r="B108" t="s">
        <v>479</v>
      </c>
      <c r="C108" t="s">
        <v>480</v>
      </c>
      <c r="F108" t="s">
        <v>481</v>
      </c>
      <c r="I108" t="s">
        <v>482</v>
      </c>
      <c r="J108" t="s">
        <v>280</v>
      </c>
      <c r="K108">
        <v>0</v>
      </c>
      <c r="L108" t="s">
        <v>281</v>
      </c>
      <c r="M108">
        <v>0</v>
      </c>
      <c r="N108" t="s">
        <v>282</v>
      </c>
      <c r="O108" t="s">
        <v>283</v>
      </c>
      <c r="P108" t="s">
        <v>283</v>
      </c>
    </row>
    <row r="109" spans="1:16" ht="15">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 ht="15">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 ht="15">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26" ht="15">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ht="15">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16" ht="15">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16" ht="15">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16" ht="15">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16" ht="15">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5" ht="15">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16" ht="15">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5" ht="15">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16" ht="15">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16" ht="15">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16" ht="15">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16" ht="15">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16" ht="15">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16" ht="15">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16" ht="15">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16" ht="15">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16" ht="15">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16" ht="15">
      <c r="A130" t="s">
        <v>275</v>
      </c>
      <c r="B130" t="s">
        <v>497</v>
      </c>
      <c r="C130" t="s">
        <v>498</v>
      </c>
      <c r="F130" t="s">
        <v>499</v>
      </c>
      <c r="I130" t="s">
        <v>500</v>
      </c>
      <c r="J130" t="s">
        <v>280</v>
      </c>
      <c r="K130">
        <v>0</v>
      </c>
      <c r="L130" t="s">
        <v>281</v>
      </c>
      <c r="M130">
        <v>0</v>
      </c>
      <c r="N130" t="s">
        <v>282</v>
      </c>
      <c r="O130" t="s">
        <v>283</v>
      </c>
      <c r="P130" t="s">
        <v>283</v>
      </c>
    </row>
    <row r="131" spans="1:16" ht="15">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16" ht="15">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2:24" ht="15">
      <c r="B133" s="312" t="s">
        <v>507</v>
      </c>
      <c r="C133" s="313" t="s">
        <v>508</v>
      </c>
      <c r="D133" s="313"/>
      <c r="E133" s="313">
        <v>2</v>
      </c>
      <c r="F133" s="313" t="s">
        <v>509</v>
      </c>
      <c r="G133" s="313" t="s">
        <v>497</v>
      </c>
      <c r="H133" s="313" t="s">
        <v>507</v>
      </c>
      <c r="I133" s="313" t="s">
        <v>500</v>
      </c>
      <c r="J133" s="313" t="s">
        <v>280</v>
      </c>
      <c r="K133" s="313">
        <v>0</v>
      </c>
      <c r="L133" s="313" t="s">
        <v>281</v>
      </c>
      <c r="M133" s="313">
        <v>0</v>
      </c>
      <c r="N133" s="313" t="s">
        <v>282</v>
      </c>
      <c r="O133" s="313" t="s">
        <v>283</v>
      </c>
      <c r="P133" s="313" t="s">
        <v>283</v>
      </c>
      <c r="Q133" s="313"/>
      <c r="R133" s="313"/>
      <c r="S133" s="313"/>
      <c r="T133" s="313"/>
      <c r="U133" s="313"/>
      <c r="V133" s="313"/>
      <c r="W133" s="313"/>
      <c r="X133" s="313"/>
    </row>
    <row r="134" spans="1:26" ht="15">
      <c r="A134" t="s">
        <v>275</v>
      </c>
      <c r="B134" t="s">
        <v>1058</v>
      </c>
      <c r="C134" t="s">
        <v>1053</v>
      </c>
      <c r="J134" t="s">
        <v>1005</v>
      </c>
      <c r="N134" t="s">
        <v>299</v>
      </c>
      <c r="Z134" t="s">
        <v>1059</v>
      </c>
    </row>
    <row r="135" spans="1:16" ht="15">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16" ht="15">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16" ht="15">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16" ht="15">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16" ht="15">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16" ht="15">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16" ht="15">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16" ht="15">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16" ht="15">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16" ht="15">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ht="15">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ht="15">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ht="15">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ht="15">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ht="15">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ht="15">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ht="15">
      <c r="A151" t="s">
        <v>275</v>
      </c>
      <c r="B151" t="s">
        <v>532</v>
      </c>
      <c r="C151" t="s">
        <v>533</v>
      </c>
      <c r="F151" t="s">
        <v>534</v>
      </c>
      <c r="I151" t="s">
        <v>535</v>
      </c>
      <c r="J151" t="s">
        <v>280</v>
      </c>
      <c r="K151">
        <v>0</v>
      </c>
      <c r="L151" t="s">
        <v>281</v>
      </c>
      <c r="M151">
        <v>0</v>
      </c>
      <c r="N151" t="s">
        <v>282</v>
      </c>
      <c r="O151" t="s">
        <v>283</v>
      </c>
      <c r="P151" t="s">
        <v>283</v>
      </c>
    </row>
    <row r="152" spans="1:16" ht="15">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ht="15">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2:16" ht="15">
      <c r="B154" t="s">
        <v>542</v>
      </c>
      <c r="C154" t="s">
        <v>543</v>
      </c>
      <c r="E154">
        <v>2</v>
      </c>
      <c r="F154" t="s">
        <v>544</v>
      </c>
      <c r="G154" t="s">
        <v>532</v>
      </c>
      <c r="H154" t="s">
        <v>542</v>
      </c>
      <c r="I154" t="s">
        <v>535</v>
      </c>
      <c r="J154" t="s">
        <v>280</v>
      </c>
      <c r="K154">
        <v>0</v>
      </c>
      <c r="L154" t="s">
        <v>281</v>
      </c>
      <c r="M154">
        <v>0</v>
      </c>
      <c r="N154" t="s">
        <v>282</v>
      </c>
      <c r="O154" t="s">
        <v>283</v>
      </c>
      <c r="P154" t="s">
        <v>283</v>
      </c>
    </row>
    <row r="155" ht="15">
      <c r="A155" t="s">
        <v>275</v>
      </c>
    </row>
    <row r="156" spans="1:16" ht="15">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ht="15">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ht="15">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ht="15">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ht="15">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ht="15">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ht="15">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ht="15">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ht="15">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ht="15">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ht="15">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ht="15">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ht="15">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ht="15">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ht="15">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ht="15">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ht="15">
      <c r="A172" t="s">
        <v>275</v>
      </c>
      <c r="B172" t="s">
        <v>545</v>
      </c>
      <c r="C172" t="s">
        <v>546</v>
      </c>
      <c r="E172">
        <v>16</v>
      </c>
      <c r="F172" t="s">
        <v>547</v>
      </c>
      <c r="I172" t="s">
        <v>548</v>
      </c>
      <c r="J172" t="s">
        <v>280</v>
      </c>
      <c r="K172">
        <v>0</v>
      </c>
      <c r="L172" t="s">
        <v>281</v>
      </c>
      <c r="M172">
        <v>0</v>
      </c>
      <c r="N172" t="s">
        <v>282</v>
      </c>
      <c r="O172" t="s">
        <v>283</v>
      </c>
      <c r="P172" t="s">
        <v>283</v>
      </c>
    </row>
    <row r="173" spans="1:16" ht="15">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ht="15">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2:16" ht="15">
      <c r="B175" t="s">
        <v>555</v>
      </c>
      <c r="C175" t="s">
        <v>556</v>
      </c>
      <c r="E175">
        <v>2</v>
      </c>
      <c r="F175" t="s">
        <v>557</v>
      </c>
      <c r="G175" t="s">
        <v>545</v>
      </c>
      <c r="H175" t="s">
        <v>555</v>
      </c>
      <c r="I175" t="s">
        <v>548</v>
      </c>
      <c r="J175" t="s">
        <v>280</v>
      </c>
      <c r="K175">
        <v>0</v>
      </c>
      <c r="L175" t="s">
        <v>281</v>
      </c>
      <c r="M175">
        <v>0</v>
      </c>
      <c r="N175" t="s">
        <v>282</v>
      </c>
      <c r="O175" t="s">
        <v>283</v>
      </c>
      <c r="P175" t="s">
        <v>283</v>
      </c>
    </row>
    <row r="176" ht="15">
      <c r="A176" t="s">
        <v>275</v>
      </c>
    </row>
    <row r="177" spans="1:16" ht="15">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ht="15">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ht="15">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ht="15">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ht="15">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ht="15">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ht="15">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ht="15">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ht="15">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ht="15">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ht="15">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ht="15">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ht="15">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ht="15">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ht="15">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ht="15">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ht="15">
      <c r="A193" t="s">
        <v>275</v>
      </c>
      <c r="B193" t="s">
        <v>558</v>
      </c>
      <c r="C193" t="s">
        <v>559</v>
      </c>
      <c r="F193" t="s">
        <v>560</v>
      </c>
      <c r="I193" t="s">
        <v>561</v>
      </c>
      <c r="J193" t="s">
        <v>280</v>
      </c>
      <c r="K193">
        <v>0</v>
      </c>
      <c r="L193" t="s">
        <v>281</v>
      </c>
      <c r="M193">
        <v>0</v>
      </c>
      <c r="N193" t="s">
        <v>282</v>
      </c>
      <c r="O193" t="s">
        <v>283</v>
      </c>
      <c r="P193" t="s">
        <v>283</v>
      </c>
    </row>
    <row r="194" spans="1:16" ht="15">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ht="15">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2:16" ht="15">
      <c r="B196" t="s">
        <v>568</v>
      </c>
      <c r="C196" t="s">
        <v>569</v>
      </c>
      <c r="E196">
        <v>2</v>
      </c>
      <c r="F196" t="s">
        <v>570</v>
      </c>
      <c r="G196" t="s">
        <v>558</v>
      </c>
      <c r="H196" t="s">
        <v>568</v>
      </c>
      <c r="I196" t="s">
        <v>561</v>
      </c>
      <c r="J196" t="s">
        <v>280</v>
      </c>
      <c r="K196">
        <v>0</v>
      </c>
      <c r="L196" t="s">
        <v>281</v>
      </c>
      <c r="M196">
        <v>0</v>
      </c>
      <c r="N196" t="s">
        <v>282</v>
      </c>
      <c r="O196" t="s">
        <v>283</v>
      </c>
      <c r="P196" t="s">
        <v>283</v>
      </c>
    </row>
    <row r="197" ht="15">
      <c r="A197" t="s">
        <v>275</v>
      </c>
    </row>
    <row r="198" spans="1:16" ht="15">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ht="15">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ht="15">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ht="15">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ht="15">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ht="15">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ht="15">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ht="15">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ht="15">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ht="15">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ht="15">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ht="15">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ht="15">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ht="15">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ht="15">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ht="15">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ht="15">
      <c r="A214" t="s">
        <v>275</v>
      </c>
      <c r="B214" t="s">
        <v>571</v>
      </c>
      <c r="C214" t="s">
        <v>572</v>
      </c>
      <c r="E214">
        <v>16</v>
      </c>
      <c r="F214" t="s">
        <v>573</v>
      </c>
      <c r="H214" t="s">
        <v>571</v>
      </c>
      <c r="I214" t="s">
        <v>574</v>
      </c>
      <c r="J214" t="s">
        <v>280</v>
      </c>
      <c r="K214">
        <v>0</v>
      </c>
      <c r="L214" t="s">
        <v>281</v>
      </c>
      <c r="M214">
        <v>0</v>
      </c>
      <c r="N214" t="s">
        <v>282</v>
      </c>
      <c r="O214" t="s">
        <v>283</v>
      </c>
      <c r="P214" t="s">
        <v>283</v>
      </c>
    </row>
    <row r="215" spans="1:16" ht="15">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ht="15">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2:16" ht="15">
      <c r="B217" t="s">
        <v>581</v>
      </c>
      <c r="C217" t="s">
        <v>582</v>
      </c>
      <c r="E217">
        <v>2</v>
      </c>
      <c r="F217" t="s">
        <v>583</v>
      </c>
      <c r="G217" t="s">
        <v>571</v>
      </c>
      <c r="H217" t="s">
        <v>581</v>
      </c>
      <c r="I217" t="s">
        <v>574</v>
      </c>
      <c r="J217" t="s">
        <v>280</v>
      </c>
      <c r="K217">
        <v>0</v>
      </c>
      <c r="L217" t="s">
        <v>281</v>
      </c>
      <c r="M217">
        <v>0</v>
      </c>
      <c r="N217" t="s">
        <v>282</v>
      </c>
      <c r="O217" t="s">
        <v>283</v>
      </c>
      <c r="P217" t="s">
        <v>283</v>
      </c>
    </row>
    <row r="218" ht="15">
      <c r="A218" t="s">
        <v>275</v>
      </c>
    </row>
    <row r="219" spans="1:16" ht="15">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ht="15">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ht="15">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ht="15">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ht="15">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ht="15">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ht="15">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ht="15">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ht="15">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ht="15">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ht="15">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ht="15">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ht="15">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ht="15">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ht="15">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ht="15">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ht="15">
      <c r="A235" t="s">
        <v>275</v>
      </c>
      <c r="B235" t="s">
        <v>584</v>
      </c>
      <c r="C235" t="s">
        <v>585</v>
      </c>
      <c r="F235" t="s">
        <v>586</v>
      </c>
      <c r="I235" t="s">
        <v>587</v>
      </c>
      <c r="J235" t="s">
        <v>280</v>
      </c>
      <c r="K235">
        <v>0</v>
      </c>
      <c r="L235" t="s">
        <v>281</v>
      </c>
      <c r="M235">
        <v>0</v>
      </c>
      <c r="N235" t="s">
        <v>282</v>
      </c>
      <c r="O235" t="s">
        <v>283</v>
      </c>
      <c r="P235" t="s">
        <v>283</v>
      </c>
    </row>
    <row r="236" spans="1:16" ht="15">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ht="15">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2:16" ht="15">
      <c r="B238" t="s">
        <v>594</v>
      </c>
      <c r="C238" t="s">
        <v>595</v>
      </c>
      <c r="E238">
        <v>2</v>
      </c>
      <c r="F238" t="s">
        <v>596</v>
      </c>
      <c r="G238" t="s">
        <v>584</v>
      </c>
      <c r="H238" t="s">
        <v>594</v>
      </c>
      <c r="I238" t="s">
        <v>587</v>
      </c>
      <c r="J238" t="s">
        <v>280</v>
      </c>
      <c r="K238">
        <v>0</v>
      </c>
      <c r="L238" t="s">
        <v>281</v>
      </c>
      <c r="M238">
        <v>0</v>
      </c>
      <c r="N238" t="s">
        <v>282</v>
      </c>
      <c r="O238" t="s">
        <v>283</v>
      </c>
      <c r="P238" t="s">
        <v>283</v>
      </c>
    </row>
    <row r="239" ht="15">
      <c r="A239" t="s">
        <v>275</v>
      </c>
    </row>
    <row r="240" spans="1:16" ht="15">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ht="15">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ht="15">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ht="15">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ht="15">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ht="15">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ht="15">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ht="15">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ht="15">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ht="15">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ht="15">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ht="15">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ht="15">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ht="15">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ht="15">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ht="15">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ht="15">
      <c r="A256" t="s">
        <v>275</v>
      </c>
      <c r="B256" t="s">
        <v>597</v>
      </c>
      <c r="C256" t="s">
        <v>598</v>
      </c>
      <c r="E256">
        <v>16</v>
      </c>
      <c r="F256" t="s">
        <v>599</v>
      </c>
      <c r="I256" t="s">
        <v>600</v>
      </c>
      <c r="J256" t="s">
        <v>280</v>
      </c>
      <c r="K256">
        <v>0</v>
      </c>
      <c r="L256" t="s">
        <v>281</v>
      </c>
      <c r="M256">
        <v>0</v>
      </c>
      <c r="N256" t="s">
        <v>282</v>
      </c>
      <c r="O256" t="s">
        <v>283</v>
      </c>
      <c r="P256" t="s">
        <v>283</v>
      </c>
    </row>
    <row r="257" spans="1:16" ht="15">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ht="15">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2:16" ht="15">
      <c r="B259" t="s">
        <v>607</v>
      </c>
      <c r="C259" t="s">
        <v>608</v>
      </c>
      <c r="E259">
        <v>2</v>
      </c>
      <c r="F259" t="s">
        <v>609</v>
      </c>
      <c r="G259" t="s">
        <v>597</v>
      </c>
      <c r="H259" t="s">
        <v>607</v>
      </c>
      <c r="I259" t="s">
        <v>600</v>
      </c>
      <c r="J259" t="s">
        <v>280</v>
      </c>
      <c r="K259">
        <v>0</v>
      </c>
      <c r="L259" t="s">
        <v>281</v>
      </c>
      <c r="M259">
        <v>0</v>
      </c>
      <c r="N259" t="s">
        <v>282</v>
      </c>
      <c r="O259" t="s">
        <v>283</v>
      </c>
      <c r="P259" t="s">
        <v>283</v>
      </c>
    </row>
    <row r="260" ht="15">
      <c r="A260" t="s">
        <v>275</v>
      </c>
    </row>
    <row r="261" spans="1:16" ht="15">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ht="15">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ht="15">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ht="15">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ht="15">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ht="15">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ht="15">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ht="15">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ht="15">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ht="15">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ht="15">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ht="15">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ht="15">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ht="15">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ht="15">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ht="15">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ht="15">
      <c r="A277" t="s">
        <v>275</v>
      </c>
      <c r="B277" t="s">
        <v>610</v>
      </c>
      <c r="C277" t="s">
        <v>611</v>
      </c>
      <c r="F277" t="s">
        <v>612</v>
      </c>
      <c r="H277" t="s">
        <v>610</v>
      </c>
      <c r="I277" t="s">
        <v>613</v>
      </c>
      <c r="J277" t="s">
        <v>280</v>
      </c>
      <c r="K277">
        <v>0</v>
      </c>
      <c r="L277" t="s">
        <v>281</v>
      </c>
      <c r="M277">
        <v>0</v>
      </c>
      <c r="N277" t="s">
        <v>282</v>
      </c>
      <c r="O277" t="s">
        <v>283</v>
      </c>
      <c r="P277" t="s">
        <v>283</v>
      </c>
    </row>
    <row r="278" spans="1:16" ht="15">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ht="15">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2:16" ht="15">
      <c r="B280" t="s">
        <v>620</v>
      </c>
      <c r="C280" t="s">
        <v>621</v>
      </c>
      <c r="E280">
        <v>2</v>
      </c>
      <c r="F280" t="s">
        <v>622</v>
      </c>
      <c r="G280" t="s">
        <v>610</v>
      </c>
      <c r="H280" t="s">
        <v>620</v>
      </c>
      <c r="I280" t="s">
        <v>613</v>
      </c>
      <c r="J280" t="s">
        <v>280</v>
      </c>
      <c r="K280">
        <v>0</v>
      </c>
      <c r="L280" t="s">
        <v>281</v>
      </c>
      <c r="M280">
        <v>0</v>
      </c>
      <c r="N280" t="s">
        <v>282</v>
      </c>
      <c r="O280" t="s">
        <v>283</v>
      </c>
      <c r="P280" t="s">
        <v>283</v>
      </c>
    </row>
    <row r="281" ht="15">
      <c r="A281" t="s">
        <v>275</v>
      </c>
    </row>
    <row r="282" spans="1:16" ht="15">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ht="15">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ht="15">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ht="15">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ht="15">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ht="15">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ht="15">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ht="15">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ht="15">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ht="15">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ht="15">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ht="15">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ht="15">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ht="15">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ht="15">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ht="15">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ht="15">
      <c r="A298" t="s">
        <v>275</v>
      </c>
      <c r="B298" t="s">
        <v>623</v>
      </c>
      <c r="C298" t="s">
        <v>624</v>
      </c>
      <c r="E298">
        <v>16</v>
      </c>
      <c r="F298" t="s">
        <v>625</v>
      </c>
      <c r="I298" t="s">
        <v>626</v>
      </c>
      <c r="J298" t="s">
        <v>280</v>
      </c>
      <c r="K298">
        <v>0</v>
      </c>
      <c r="L298" t="s">
        <v>281</v>
      </c>
      <c r="M298">
        <v>0</v>
      </c>
      <c r="N298" t="s">
        <v>282</v>
      </c>
      <c r="O298" t="s">
        <v>283</v>
      </c>
      <c r="P298" t="s">
        <v>283</v>
      </c>
    </row>
    <row r="299" spans="1:16" ht="15">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ht="15">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2:16" ht="15">
      <c r="B301" t="s">
        <v>633</v>
      </c>
      <c r="C301" t="s">
        <v>634</v>
      </c>
      <c r="E301">
        <v>2</v>
      </c>
      <c r="F301" t="s">
        <v>635</v>
      </c>
      <c r="G301" t="s">
        <v>623</v>
      </c>
      <c r="H301" t="s">
        <v>633</v>
      </c>
      <c r="I301" t="s">
        <v>626</v>
      </c>
      <c r="J301" t="s">
        <v>280</v>
      </c>
      <c r="K301">
        <v>0</v>
      </c>
      <c r="L301" t="s">
        <v>281</v>
      </c>
      <c r="M301">
        <v>0</v>
      </c>
      <c r="N301" t="s">
        <v>282</v>
      </c>
      <c r="O301" t="s">
        <v>283</v>
      </c>
      <c r="P301" t="s">
        <v>283</v>
      </c>
    </row>
    <row r="302" ht="15">
      <c r="A302" t="s">
        <v>275</v>
      </c>
    </row>
    <row r="303" spans="1:16" ht="15">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ht="15">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ht="15">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ht="15">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ht="15">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ht="15">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ht="15">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ht="15">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ht="15">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ht="15">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ht="15">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ht="15">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ht="15">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ht="15">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ht="15">
      <c r="A317" t="s">
        <v>275</v>
      </c>
      <c r="B317" t="s">
        <v>636</v>
      </c>
      <c r="C317" t="s">
        <v>637</v>
      </c>
      <c r="F317" t="s">
        <v>638</v>
      </c>
      <c r="H317" t="s">
        <v>636</v>
      </c>
      <c r="I317" t="s">
        <v>639</v>
      </c>
      <c r="J317" t="s">
        <v>280</v>
      </c>
      <c r="K317">
        <v>0</v>
      </c>
      <c r="L317" t="s">
        <v>281</v>
      </c>
      <c r="M317">
        <v>0</v>
      </c>
      <c r="N317" t="s">
        <v>282</v>
      </c>
      <c r="O317" t="s">
        <v>283</v>
      </c>
      <c r="P317" t="s">
        <v>283</v>
      </c>
    </row>
    <row r="318" spans="1:16" ht="15">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ht="15">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2:16" ht="15">
      <c r="B320" t="s">
        <v>646</v>
      </c>
      <c r="C320" t="s">
        <v>647</v>
      </c>
      <c r="E320">
        <v>2</v>
      </c>
      <c r="F320" t="s">
        <v>648</v>
      </c>
      <c r="G320" t="s">
        <v>636</v>
      </c>
      <c r="H320" t="s">
        <v>646</v>
      </c>
      <c r="I320" t="s">
        <v>639</v>
      </c>
      <c r="J320" t="s">
        <v>280</v>
      </c>
      <c r="K320">
        <v>0</v>
      </c>
      <c r="L320" t="s">
        <v>281</v>
      </c>
      <c r="M320">
        <v>0</v>
      </c>
      <c r="N320" t="s">
        <v>282</v>
      </c>
      <c r="O320" t="s">
        <v>283</v>
      </c>
      <c r="P320" t="s">
        <v>283</v>
      </c>
    </row>
    <row r="321" ht="15">
      <c r="A321" t="s">
        <v>275</v>
      </c>
    </row>
    <row r="322" spans="1:16" ht="15">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ht="15">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ht="15">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ht="15">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ht="15">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ht="15">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ht="15">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ht="15">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ht="15">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ht="15">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ht="15">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ht="15">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ht="15">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ht="15">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ht="15">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ht="15">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ht="15">
      <c r="A338" t="s">
        <v>275</v>
      </c>
      <c r="B338" t="s">
        <v>649</v>
      </c>
      <c r="C338" t="s">
        <v>650</v>
      </c>
      <c r="E338">
        <v>16</v>
      </c>
      <c r="F338" t="s">
        <v>651</v>
      </c>
      <c r="H338" t="s">
        <v>649</v>
      </c>
      <c r="I338" t="s">
        <v>652</v>
      </c>
      <c r="J338" t="s">
        <v>280</v>
      </c>
      <c r="K338">
        <v>0</v>
      </c>
      <c r="L338" t="s">
        <v>281</v>
      </c>
      <c r="M338">
        <v>0</v>
      </c>
      <c r="N338" t="s">
        <v>282</v>
      </c>
      <c r="O338" t="s">
        <v>283</v>
      </c>
      <c r="P338" t="s">
        <v>283</v>
      </c>
    </row>
    <row r="339" spans="1:16" ht="15">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ht="15">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2:16" ht="15">
      <c r="B341" t="s">
        <v>659</v>
      </c>
      <c r="C341" t="s">
        <v>660</v>
      </c>
      <c r="E341">
        <v>2</v>
      </c>
      <c r="F341" t="s">
        <v>661</v>
      </c>
      <c r="G341" t="s">
        <v>649</v>
      </c>
      <c r="H341" t="s">
        <v>659</v>
      </c>
      <c r="I341" t="s">
        <v>652</v>
      </c>
      <c r="J341" t="s">
        <v>280</v>
      </c>
      <c r="K341">
        <v>0</v>
      </c>
      <c r="L341" t="s">
        <v>281</v>
      </c>
      <c r="M341">
        <v>0</v>
      </c>
      <c r="N341" t="s">
        <v>282</v>
      </c>
      <c r="O341" t="s">
        <v>283</v>
      </c>
      <c r="P341" t="s">
        <v>283</v>
      </c>
    </row>
    <row r="342" ht="15">
      <c r="A342" t="s">
        <v>275</v>
      </c>
    </row>
    <row r="343" spans="1:16" ht="15">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ht="15">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ht="15">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ht="15">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ht="15">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ht="15">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ht="15">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ht="15">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ht="15">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ht="15">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ht="15">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ht="15">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ht="15">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ht="15">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ht="15">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ht="15">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ht="15">
      <c r="A359" t="s">
        <v>275</v>
      </c>
      <c r="B359" t="s">
        <v>662</v>
      </c>
      <c r="C359" t="s">
        <v>663</v>
      </c>
      <c r="F359" t="s">
        <v>664</v>
      </c>
      <c r="H359" t="s">
        <v>662</v>
      </c>
      <c r="I359" t="s">
        <v>665</v>
      </c>
      <c r="J359" t="s">
        <v>280</v>
      </c>
      <c r="K359">
        <v>0</v>
      </c>
      <c r="L359" t="s">
        <v>281</v>
      </c>
      <c r="M359">
        <v>0</v>
      </c>
      <c r="N359" t="s">
        <v>282</v>
      </c>
      <c r="O359" t="s">
        <v>283</v>
      </c>
      <c r="P359" t="s">
        <v>283</v>
      </c>
    </row>
    <row r="360" spans="1:16" ht="15">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ht="15">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2:16" ht="15">
      <c r="B362" t="s">
        <v>672</v>
      </c>
      <c r="C362" t="s">
        <v>673</v>
      </c>
      <c r="E362">
        <v>2</v>
      </c>
      <c r="F362" t="s">
        <v>674</v>
      </c>
      <c r="G362" t="s">
        <v>662</v>
      </c>
      <c r="H362" t="s">
        <v>672</v>
      </c>
      <c r="I362" t="s">
        <v>665</v>
      </c>
      <c r="J362" t="s">
        <v>280</v>
      </c>
      <c r="K362">
        <v>0</v>
      </c>
      <c r="L362" t="s">
        <v>281</v>
      </c>
      <c r="M362">
        <v>0</v>
      </c>
      <c r="N362" t="s">
        <v>282</v>
      </c>
      <c r="O362" t="s">
        <v>283</v>
      </c>
      <c r="P362" t="s">
        <v>283</v>
      </c>
    </row>
    <row r="363" ht="15">
      <c r="A363" t="s">
        <v>275</v>
      </c>
    </row>
    <row r="364" spans="1:16" ht="15">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ht="15">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ht="15">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ht="15">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ht="15">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ht="15">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ht="15">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ht="15">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ht="15">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ht="15">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ht="15">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ht="15">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ht="15">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ht="15">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ht="15">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ht="15">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ht="15">
      <c r="A380" t="s">
        <v>275</v>
      </c>
      <c r="B380" t="s">
        <v>675</v>
      </c>
      <c r="C380" t="s">
        <v>676</v>
      </c>
      <c r="F380" t="s">
        <v>677</v>
      </c>
      <c r="I380" t="s">
        <v>678</v>
      </c>
      <c r="J380" t="s">
        <v>280</v>
      </c>
      <c r="K380">
        <v>0</v>
      </c>
      <c r="L380" t="s">
        <v>281</v>
      </c>
      <c r="M380">
        <v>0</v>
      </c>
      <c r="N380" t="s">
        <v>282</v>
      </c>
      <c r="O380" t="s">
        <v>283</v>
      </c>
      <c r="P380" t="s">
        <v>283</v>
      </c>
    </row>
    <row r="381" spans="1:16" ht="15">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ht="15">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2:16" ht="15">
      <c r="B383" t="s">
        <v>685</v>
      </c>
      <c r="C383" t="s">
        <v>686</v>
      </c>
      <c r="E383">
        <v>2</v>
      </c>
      <c r="F383" t="s">
        <v>687</v>
      </c>
      <c r="G383" t="s">
        <v>675</v>
      </c>
      <c r="H383" t="s">
        <v>685</v>
      </c>
      <c r="I383" t="s">
        <v>678</v>
      </c>
      <c r="J383" t="s">
        <v>280</v>
      </c>
      <c r="K383">
        <v>0</v>
      </c>
      <c r="L383" t="s">
        <v>281</v>
      </c>
      <c r="M383">
        <v>0</v>
      </c>
      <c r="N383" t="s">
        <v>282</v>
      </c>
      <c r="O383" t="s">
        <v>283</v>
      </c>
      <c r="P383" t="s">
        <v>283</v>
      </c>
    </row>
    <row r="384" ht="15">
      <c r="A384" t="s">
        <v>275</v>
      </c>
    </row>
    <row r="385" spans="1:16" ht="15">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ht="15">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ht="15">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ht="15">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ht="15">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ht="15">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ht="15">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ht="15">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ht="15">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ht="15">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ht="15">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ht="15">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ht="15">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ht="15">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ht="15">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ht="15">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ht="15">
      <c r="A401" t="s">
        <v>275</v>
      </c>
      <c r="B401" t="s">
        <v>688</v>
      </c>
      <c r="C401" t="s">
        <v>689</v>
      </c>
      <c r="F401" t="s">
        <v>690</v>
      </c>
      <c r="I401" t="s">
        <v>691</v>
      </c>
      <c r="J401" t="s">
        <v>280</v>
      </c>
      <c r="K401">
        <v>0</v>
      </c>
      <c r="L401" t="s">
        <v>281</v>
      </c>
      <c r="M401">
        <v>0</v>
      </c>
      <c r="N401" t="s">
        <v>282</v>
      </c>
      <c r="O401" t="s">
        <v>283</v>
      </c>
      <c r="P401" t="s">
        <v>283</v>
      </c>
    </row>
    <row r="402" spans="1:16" ht="15">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ht="15">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2:16" ht="15">
      <c r="B404" t="s">
        <v>698</v>
      </c>
      <c r="C404" t="s">
        <v>699</v>
      </c>
      <c r="E404">
        <v>2</v>
      </c>
      <c r="F404" t="s">
        <v>700</v>
      </c>
      <c r="G404" t="s">
        <v>688</v>
      </c>
      <c r="H404" t="s">
        <v>698</v>
      </c>
      <c r="I404" t="s">
        <v>691</v>
      </c>
      <c r="J404" t="s">
        <v>280</v>
      </c>
      <c r="K404">
        <v>0</v>
      </c>
      <c r="L404" t="s">
        <v>281</v>
      </c>
      <c r="M404">
        <v>0</v>
      </c>
      <c r="N404" t="s">
        <v>282</v>
      </c>
      <c r="O404" t="s">
        <v>283</v>
      </c>
      <c r="P404" t="s">
        <v>283</v>
      </c>
    </row>
    <row r="405" ht="15" customHeight="1">
      <c r="A405" t="s">
        <v>275</v>
      </c>
    </row>
    <row r="406" spans="1:16" ht="15">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ht="15">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ht="15">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ht="15">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ht="15">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ht="15">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ht="15">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ht="15">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ht="15">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ht="15">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ht="15">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ht="15">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ht="15">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ht="15">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ht="15">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ht="15">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ht="15">
      <c r="A422" t="s">
        <v>275</v>
      </c>
      <c r="B422" t="s">
        <v>701</v>
      </c>
      <c r="C422" t="s">
        <v>702</v>
      </c>
      <c r="F422" t="s">
        <v>703</v>
      </c>
      <c r="I422" t="s">
        <v>704</v>
      </c>
      <c r="J422" t="s">
        <v>280</v>
      </c>
      <c r="K422">
        <v>0</v>
      </c>
      <c r="L422" t="s">
        <v>281</v>
      </c>
      <c r="M422">
        <v>0</v>
      </c>
      <c r="N422" t="s">
        <v>282</v>
      </c>
      <c r="O422" t="s">
        <v>283</v>
      </c>
      <c r="P422" t="s">
        <v>283</v>
      </c>
    </row>
    <row r="423" spans="1:16" ht="15">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ht="15">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2:16" ht="15">
      <c r="B425" t="s">
        <v>711</v>
      </c>
      <c r="C425" t="s">
        <v>712</v>
      </c>
      <c r="E425">
        <v>2</v>
      </c>
      <c r="F425" t="s">
        <v>713</v>
      </c>
      <c r="G425" t="s">
        <v>701</v>
      </c>
      <c r="H425" t="s">
        <v>711</v>
      </c>
      <c r="I425" t="s">
        <v>704</v>
      </c>
      <c r="J425" t="s">
        <v>280</v>
      </c>
      <c r="K425">
        <v>0</v>
      </c>
      <c r="L425" t="s">
        <v>281</v>
      </c>
      <c r="M425">
        <v>0</v>
      </c>
      <c r="N425" t="s">
        <v>282</v>
      </c>
      <c r="O425" t="s">
        <v>283</v>
      </c>
      <c r="P425" t="s">
        <v>283</v>
      </c>
    </row>
    <row r="426" ht="15">
      <c r="A426" t="s">
        <v>275</v>
      </c>
    </row>
    <row r="427" spans="1:16" ht="15">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ht="15">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ht="15">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ht="15">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ht="15">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ht="15">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ht="15">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ht="15">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ht="15">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ht="15">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ht="15">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ht="15">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ht="15">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ht="15">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ht="15">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ht="15">
      <c r="A442" t="s">
        <v>275</v>
      </c>
      <c r="B442" t="s">
        <v>714</v>
      </c>
      <c r="C442" t="s">
        <v>715</v>
      </c>
      <c r="F442" t="s">
        <v>716</v>
      </c>
      <c r="H442" t="s">
        <v>714</v>
      </c>
      <c r="I442" t="s">
        <v>717</v>
      </c>
      <c r="J442" t="s">
        <v>280</v>
      </c>
      <c r="K442">
        <v>0</v>
      </c>
      <c r="L442" t="s">
        <v>281</v>
      </c>
      <c r="M442">
        <v>0</v>
      </c>
      <c r="N442" t="s">
        <v>282</v>
      </c>
      <c r="O442" t="s">
        <v>283</v>
      </c>
      <c r="P442" t="s">
        <v>283</v>
      </c>
    </row>
    <row r="443" spans="1:16" ht="15">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ht="15">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2:16" ht="15">
      <c r="B445" t="s">
        <v>724</v>
      </c>
      <c r="C445" t="s">
        <v>725</v>
      </c>
      <c r="E445">
        <v>2</v>
      </c>
      <c r="F445" t="s">
        <v>726</v>
      </c>
      <c r="G445" t="s">
        <v>714</v>
      </c>
      <c r="H445" t="s">
        <v>724</v>
      </c>
      <c r="I445" t="s">
        <v>717</v>
      </c>
      <c r="J445" t="s">
        <v>280</v>
      </c>
      <c r="K445">
        <v>0</v>
      </c>
      <c r="L445" t="s">
        <v>281</v>
      </c>
      <c r="M445">
        <v>0</v>
      </c>
      <c r="N445" t="s">
        <v>282</v>
      </c>
      <c r="O445" t="s">
        <v>283</v>
      </c>
      <c r="P445" t="s">
        <v>283</v>
      </c>
    </row>
    <row r="446" ht="15">
      <c r="A446" t="s">
        <v>275</v>
      </c>
    </row>
    <row r="447" spans="1:16" ht="15">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ht="15">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ht="15">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ht="15">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ht="15">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ht="15">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ht="15">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ht="15">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ht="15">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ht="15">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ht="15">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ht="15">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ht="15">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ht="15">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ht="15">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ht="15">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ht="15">
      <c r="A463" t="s">
        <v>275</v>
      </c>
      <c r="B463" t="s">
        <v>727</v>
      </c>
      <c r="C463" t="s">
        <v>728</v>
      </c>
      <c r="F463" t="s">
        <v>729</v>
      </c>
      <c r="I463" t="s">
        <v>730</v>
      </c>
      <c r="J463" t="s">
        <v>280</v>
      </c>
      <c r="K463">
        <v>0</v>
      </c>
      <c r="L463" t="s">
        <v>281</v>
      </c>
      <c r="M463">
        <v>0</v>
      </c>
      <c r="N463" t="s">
        <v>282</v>
      </c>
      <c r="O463" t="s">
        <v>283</v>
      </c>
      <c r="P463" t="s">
        <v>283</v>
      </c>
    </row>
    <row r="464" spans="1:16" ht="15">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ht="15">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2:16" ht="15">
      <c r="B466" t="s">
        <v>737</v>
      </c>
      <c r="C466" t="s">
        <v>738</v>
      </c>
      <c r="E466">
        <v>2</v>
      </c>
      <c r="F466" t="s">
        <v>739</v>
      </c>
      <c r="G466" t="s">
        <v>727</v>
      </c>
      <c r="H466" t="s">
        <v>737</v>
      </c>
      <c r="I466" t="s">
        <v>730</v>
      </c>
      <c r="J466" t="s">
        <v>280</v>
      </c>
      <c r="K466">
        <v>0</v>
      </c>
      <c r="L466" t="s">
        <v>281</v>
      </c>
      <c r="M466">
        <v>0</v>
      </c>
      <c r="N466" t="s">
        <v>282</v>
      </c>
      <c r="O466" t="s">
        <v>283</v>
      </c>
      <c r="P466" t="s">
        <v>283</v>
      </c>
    </row>
    <row r="467" ht="15">
      <c r="A467" t="s">
        <v>275</v>
      </c>
    </row>
    <row r="468" spans="1:16" ht="15">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ht="15">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ht="15">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ht="15">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ht="15">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ht="15">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ht="15">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ht="15">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ht="15">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ht="15">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ht="15">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ht="15">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ht="15">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ht="15">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ht="15">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ht="15">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ht="15">
      <c r="A484" t="s">
        <v>275</v>
      </c>
      <c r="B484" t="s">
        <v>740</v>
      </c>
      <c r="C484" t="s">
        <v>741</v>
      </c>
      <c r="F484" t="s">
        <v>742</v>
      </c>
      <c r="I484" t="s">
        <v>743</v>
      </c>
      <c r="J484" t="s">
        <v>280</v>
      </c>
      <c r="K484">
        <v>0</v>
      </c>
      <c r="L484" t="s">
        <v>281</v>
      </c>
      <c r="M484">
        <v>0</v>
      </c>
      <c r="N484" t="s">
        <v>282</v>
      </c>
      <c r="O484" t="s">
        <v>283</v>
      </c>
      <c r="P484" t="s">
        <v>283</v>
      </c>
    </row>
    <row r="485" spans="1:16" ht="15">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ht="15">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ht="15">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2:16" ht="15">
      <c r="B488" t="s">
        <v>753</v>
      </c>
      <c r="C488" t="s">
        <v>526</v>
      </c>
      <c r="E488">
        <v>1</v>
      </c>
      <c r="F488" t="s">
        <v>754</v>
      </c>
      <c r="G488" t="s">
        <v>750</v>
      </c>
      <c r="H488" t="s">
        <v>753</v>
      </c>
      <c r="I488" t="s">
        <v>743</v>
      </c>
      <c r="J488" t="s">
        <v>957</v>
      </c>
      <c r="K488">
        <v>0</v>
      </c>
      <c r="L488" t="s">
        <v>281</v>
      </c>
      <c r="M488">
        <v>0</v>
      </c>
      <c r="N488" t="s">
        <v>282</v>
      </c>
      <c r="O488" t="s">
        <v>283</v>
      </c>
      <c r="P488" t="s">
        <v>283</v>
      </c>
    </row>
    <row r="489" ht="15">
      <c r="A489" t="s">
        <v>275</v>
      </c>
    </row>
    <row r="490" spans="1:16" ht="15">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ht="15">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ht="15">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ht="15">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ht="15">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ht="15">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ht="15">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ht="15">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ht="15">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ht="15">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ht="15">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ht="15">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ht="15">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ht="15">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ht="15">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ht="15">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ht="15">
      <c r="A506" t="s">
        <v>275</v>
      </c>
      <c r="B506" t="s">
        <v>755</v>
      </c>
      <c r="C506" t="s">
        <v>756</v>
      </c>
      <c r="F506" t="s">
        <v>757</v>
      </c>
      <c r="I506" t="s">
        <v>758</v>
      </c>
      <c r="J506" t="s">
        <v>280</v>
      </c>
      <c r="K506">
        <v>0</v>
      </c>
      <c r="L506" t="s">
        <v>281</v>
      </c>
      <c r="M506">
        <v>0</v>
      </c>
      <c r="N506" t="s">
        <v>282</v>
      </c>
      <c r="O506" t="s">
        <v>283</v>
      </c>
      <c r="P506" t="s">
        <v>283</v>
      </c>
    </row>
    <row r="507" spans="1:16" ht="15">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ht="15">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2:16" ht="15">
      <c r="B509" t="s">
        <v>765</v>
      </c>
      <c r="C509" t="s">
        <v>766</v>
      </c>
      <c r="E509">
        <v>2</v>
      </c>
      <c r="F509" t="s">
        <v>767</v>
      </c>
      <c r="G509" t="s">
        <v>755</v>
      </c>
      <c r="H509" t="s">
        <v>765</v>
      </c>
      <c r="I509" t="s">
        <v>758</v>
      </c>
      <c r="J509" t="s">
        <v>280</v>
      </c>
      <c r="K509">
        <v>0</v>
      </c>
      <c r="L509" t="s">
        <v>281</v>
      </c>
      <c r="M509">
        <v>0</v>
      </c>
      <c r="N509" t="s">
        <v>282</v>
      </c>
      <c r="O509" t="s">
        <v>283</v>
      </c>
      <c r="P509" t="s">
        <v>283</v>
      </c>
    </row>
    <row r="510" ht="15">
      <c r="A510" t="s">
        <v>275</v>
      </c>
    </row>
    <row r="511" spans="1:16" ht="15">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ht="15">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ht="15">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ht="15">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ht="15">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ht="15">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ht="15">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ht="15">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ht="15">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ht="15">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ht="15">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ht="15">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ht="15">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ht="15">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ht="15">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ht="15">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ht="15">
      <c r="A527" t="s">
        <v>275</v>
      </c>
      <c r="B527" t="s">
        <v>768</v>
      </c>
      <c r="C527" t="s">
        <v>769</v>
      </c>
      <c r="F527" t="s">
        <v>770</v>
      </c>
      <c r="I527" t="s">
        <v>771</v>
      </c>
      <c r="J527" t="s">
        <v>280</v>
      </c>
      <c r="K527">
        <v>0</v>
      </c>
      <c r="L527" t="s">
        <v>281</v>
      </c>
      <c r="M527">
        <v>0</v>
      </c>
      <c r="N527" t="s">
        <v>282</v>
      </c>
      <c r="O527" t="s">
        <v>283</v>
      </c>
      <c r="P527" t="s">
        <v>283</v>
      </c>
    </row>
    <row r="528" spans="1:16" ht="15">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ht="15">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ht="15">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2:16" ht="15">
      <c r="B531" t="s">
        <v>781</v>
      </c>
      <c r="C531" t="s">
        <v>527</v>
      </c>
      <c r="E531">
        <v>1</v>
      </c>
      <c r="F531" t="s">
        <v>782</v>
      </c>
      <c r="G531" t="s">
        <v>778</v>
      </c>
      <c r="H531" t="s">
        <v>781</v>
      </c>
      <c r="I531" t="s">
        <v>771</v>
      </c>
      <c r="J531" t="s">
        <v>958</v>
      </c>
      <c r="K531">
        <v>0</v>
      </c>
      <c r="L531" t="s">
        <v>281</v>
      </c>
      <c r="M531">
        <v>0</v>
      </c>
      <c r="N531" t="s">
        <v>282</v>
      </c>
      <c r="O531" t="s">
        <v>283</v>
      </c>
      <c r="P531" t="s">
        <v>283</v>
      </c>
    </row>
    <row r="532" ht="15">
      <c r="A532" t="s">
        <v>275</v>
      </c>
    </row>
    <row r="533" spans="1:16" ht="15">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ht="15">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ht="15">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ht="15">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ht="15">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ht="15">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ht="15">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ht="15">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ht="15">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ht="15">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ht="15">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ht="15">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ht="15">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ht="15">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ht="15">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ht="15">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ht="15">
      <c r="A549" t="s">
        <v>275</v>
      </c>
      <c r="B549" t="s">
        <v>783</v>
      </c>
      <c r="C549" t="s">
        <v>784</v>
      </c>
      <c r="F549" t="s">
        <v>785</v>
      </c>
      <c r="I549" t="s">
        <v>786</v>
      </c>
      <c r="J549" t="s">
        <v>280</v>
      </c>
      <c r="K549">
        <v>0</v>
      </c>
      <c r="L549" t="s">
        <v>281</v>
      </c>
      <c r="M549">
        <v>0</v>
      </c>
      <c r="N549" t="s">
        <v>282</v>
      </c>
      <c r="O549" t="s">
        <v>283</v>
      </c>
      <c r="P549" t="s">
        <v>283</v>
      </c>
    </row>
    <row r="550" spans="1:16" ht="15">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ht="15">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2:16" ht="15">
      <c r="B552" t="s">
        <v>793</v>
      </c>
      <c r="C552" t="s">
        <v>794</v>
      </c>
      <c r="E552">
        <v>2</v>
      </c>
      <c r="F552" t="s">
        <v>795</v>
      </c>
      <c r="G552" t="s">
        <v>783</v>
      </c>
      <c r="H552" t="s">
        <v>793</v>
      </c>
      <c r="I552" t="s">
        <v>786</v>
      </c>
      <c r="J552" t="s">
        <v>280</v>
      </c>
      <c r="K552">
        <v>0</v>
      </c>
      <c r="L552" t="s">
        <v>281</v>
      </c>
      <c r="M552">
        <v>0</v>
      </c>
      <c r="N552" t="s">
        <v>282</v>
      </c>
      <c r="O552" t="s">
        <v>283</v>
      </c>
      <c r="P552" t="s">
        <v>283</v>
      </c>
    </row>
    <row r="553" ht="15">
      <c r="A553" t="s">
        <v>275</v>
      </c>
    </row>
    <row r="554" spans="1:16" ht="15">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ht="15">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ht="15">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ht="15">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ht="15">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ht="15">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ht="15">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ht="15">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ht="15">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ht="15">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ht="15">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ht="15">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ht="15">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ht="15">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ht="15">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ht="15">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ht="15">
      <c r="A570" t="s">
        <v>275</v>
      </c>
      <c r="B570" t="s">
        <v>796</v>
      </c>
      <c r="C570" t="s">
        <v>797</v>
      </c>
      <c r="F570" t="s">
        <v>798</v>
      </c>
      <c r="I570" t="s">
        <v>799</v>
      </c>
      <c r="J570" t="s">
        <v>280</v>
      </c>
      <c r="K570">
        <v>0</v>
      </c>
      <c r="L570" t="s">
        <v>281</v>
      </c>
      <c r="M570">
        <v>0</v>
      </c>
      <c r="N570" t="s">
        <v>282</v>
      </c>
      <c r="O570" t="s">
        <v>283</v>
      </c>
      <c r="P570" t="s">
        <v>283</v>
      </c>
    </row>
    <row r="571" spans="1:16" ht="15">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ht="15">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ht="15">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2:16" ht="15">
      <c r="B574" t="s">
        <v>809</v>
      </c>
      <c r="C574" t="s">
        <v>528</v>
      </c>
      <c r="E574">
        <v>1</v>
      </c>
      <c r="F574" t="s">
        <v>810</v>
      </c>
      <c r="G574" t="s">
        <v>806</v>
      </c>
      <c r="H574" t="s">
        <v>809</v>
      </c>
      <c r="I574" t="s">
        <v>799</v>
      </c>
      <c r="J574" t="s">
        <v>959</v>
      </c>
      <c r="K574">
        <v>0</v>
      </c>
      <c r="L574" t="s">
        <v>281</v>
      </c>
      <c r="M574">
        <v>0</v>
      </c>
      <c r="N574" t="s">
        <v>282</v>
      </c>
      <c r="O574" t="s">
        <v>283</v>
      </c>
      <c r="P574" t="s">
        <v>283</v>
      </c>
    </row>
    <row r="575" ht="15">
      <c r="A575" t="s">
        <v>275</v>
      </c>
    </row>
    <row r="576" spans="1:16" ht="15">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ht="15">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ht="15">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ht="15">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ht="15">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ht="15">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ht="15">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ht="15">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ht="15">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ht="15">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ht="15">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ht="15">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ht="15">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ht="15">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ht="15">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ht="15">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ht="15">
      <c r="A592" t="s">
        <v>275</v>
      </c>
      <c r="B592" t="s">
        <v>811</v>
      </c>
      <c r="C592" t="s">
        <v>812</v>
      </c>
      <c r="F592" t="s">
        <v>813</v>
      </c>
      <c r="I592" t="s">
        <v>814</v>
      </c>
      <c r="J592" t="s">
        <v>280</v>
      </c>
      <c r="K592">
        <v>0</v>
      </c>
      <c r="L592" t="s">
        <v>281</v>
      </c>
      <c r="M592">
        <v>0</v>
      </c>
      <c r="N592" t="s">
        <v>282</v>
      </c>
      <c r="O592" t="s">
        <v>283</v>
      </c>
      <c r="P592" t="s">
        <v>283</v>
      </c>
    </row>
    <row r="593" spans="1:16" ht="15">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ht="15">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2:16" ht="15">
      <c r="B595" t="s">
        <v>821</v>
      </c>
      <c r="C595" t="s">
        <v>822</v>
      </c>
      <c r="E595">
        <v>2</v>
      </c>
      <c r="F595" t="s">
        <v>823</v>
      </c>
      <c r="G595" t="s">
        <v>811</v>
      </c>
      <c r="H595" t="s">
        <v>821</v>
      </c>
      <c r="I595" t="s">
        <v>814</v>
      </c>
      <c r="J595" t="s">
        <v>280</v>
      </c>
      <c r="K595">
        <v>0</v>
      </c>
      <c r="L595" t="s">
        <v>281</v>
      </c>
      <c r="M595">
        <v>0</v>
      </c>
      <c r="N595" t="s">
        <v>282</v>
      </c>
      <c r="O595" t="s">
        <v>283</v>
      </c>
      <c r="P595" t="s">
        <v>283</v>
      </c>
    </row>
    <row r="596" ht="15">
      <c r="A596" t="s">
        <v>275</v>
      </c>
    </row>
    <row r="597" spans="1:16" ht="15">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ht="15">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ht="15">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ht="15">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ht="15">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ht="15">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ht="15">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ht="15">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ht="15">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ht="15">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ht="15">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ht="15">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ht="15">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ht="15">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ht="15">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ht="15">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ht="15">
      <c r="A613" t="s">
        <v>275</v>
      </c>
      <c r="B613" t="s">
        <v>824</v>
      </c>
      <c r="C613" t="s">
        <v>825</v>
      </c>
      <c r="F613" t="s">
        <v>826</v>
      </c>
      <c r="I613" t="s">
        <v>827</v>
      </c>
      <c r="J613" t="s">
        <v>280</v>
      </c>
      <c r="K613">
        <v>0</v>
      </c>
      <c r="L613" t="s">
        <v>281</v>
      </c>
      <c r="M613">
        <v>0</v>
      </c>
      <c r="N613" t="s">
        <v>282</v>
      </c>
      <c r="O613" t="s">
        <v>283</v>
      </c>
      <c r="P613" t="s">
        <v>283</v>
      </c>
    </row>
    <row r="614" spans="1:16" ht="15">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ht="15">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ht="15">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2:16" ht="15">
      <c r="B617" t="s">
        <v>837</v>
      </c>
      <c r="C617" t="s">
        <v>529</v>
      </c>
      <c r="E617">
        <v>1</v>
      </c>
      <c r="F617" t="s">
        <v>838</v>
      </c>
      <c r="G617" t="s">
        <v>834</v>
      </c>
      <c r="H617" t="s">
        <v>837</v>
      </c>
      <c r="I617" t="s">
        <v>827</v>
      </c>
      <c r="J617" t="s">
        <v>960</v>
      </c>
      <c r="K617">
        <v>0</v>
      </c>
      <c r="L617" t="s">
        <v>281</v>
      </c>
      <c r="M617">
        <v>0</v>
      </c>
      <c r="N617" t="s">
        <v>282</v>
      </c>
      <c r="O617" t="s">
        <v>283</v>
      </c>
      <c r="P617" t="s">
        <v>283</v>
      </c>
    </row>
    <row r="618" ht="15">
      <c r="A618" t="s">
        <v>275</v>
      </c>
    </row>
    <row r="619" spans="1:16" ht="15">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ht="15">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ht="15">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ht="15">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ht="15">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ht="15">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ht="15">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ht="15">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ht="15">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ht="15">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ht="15">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ht="15">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ht="15">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ht="15">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ht="15">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ht="15">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ht="15">
      <c r="A635" t="s">
        <v>275</v>
      </c>
      <c r="B635" t="s">
        <v>839</v>
      </c>
      <c r="C635" t="s">
        <v>840</v>
      </c>
      <c r="F635" t="s">
        <v>841</v>
      </c>
      <c r="I635" t="s">
        <v>842</v>
      </c>
      <c r="J635" t="s">
        <v>280</v>
      </c>
      <c r="K635">
        <v>0</v>
      </c>
      <c r="L635" t="s">
        <v>281</v>
      </c>
      <c r="M635">
        <v>0</v>
      </c>
      <c r="N635" t="s">
        <v>282</v>
      </c>
      <c r="O635" t="s">
        <v>283</v>
      </c>
      <c r="P635" t="s">
        <v>283</v>
      </c>
    </row>
    <row r="636" spans="1:16" ht="15">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ht="15">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ht="15">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ht="15">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2:16" ht="15">
      <c r="B640" t="s">
        <v>855</v>
      </c>
      <c r="C640" t="s">
        <v>531</v>
      </c>
      <c r="E640">
        <v>2</v>
      </c>
      <c r="F640" t="s">
        <v>856</v>
      </c>
      <c r="G640" t="s">
        <v>849</v>
      </c>
      <c r="H640" t="s">
        <v>855</v>
      </c>
      <c r="I640" t="s">
        <v>842</v>
      </c>
      <c r="J640" t="s">
        <v>280</v>
      </c>
      <c r="K640">
        <v>0</v>
      </c>
      <c r="L640" t="s">
        <v>281</v>
      </c>
      <c r="M640">
        <v>0</v>
      </c>
      <c r="N640" t="s">
        <v>282</v>
      </c>
      <c r="O640" t="s">
        <v>283</v>
      </c>
      <c r="P640" t="s">
        <v>283</v>
      </c>
    </row>
    <row r="641" ht="15">
      <c r="A641" t="s">
        <v>275</v>
      </c>
    </row>
    <row r="642" spans="1:16" ht="15">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ht="15">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ht="15">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ht="15">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ht="15">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ht="15">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ht="15">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ht="15">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ht="15">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ht="15">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ht="15">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ht="15">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ht="15">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ht="15">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ht="15">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ht="15">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ht="15">
      <c r="A658" t="s">
        <v>275</v>
      </c>
      <c r="B658" t="s">
        <v>857</v>
      </c>
      <c r="C658" t="s">
        <v>858</v>
      </c>
      <c r="F658" t="s">
        <v>859</v>
      </c>
      <c r="I658" t="s">
        <v>860</v>
      </c>
      <c r="J658" t="s">
        <v>280</v>
      </c>
      <c r="K658">
        <v>0</v>
      </c>
      <c r="L658" t="s">
        <v>281</v>
      </c>
      <c r="M658">
        <v>0</v>
      </c>
      <c r="N658" t="s">
        <v>282</v>
      </c>
      <c r="O658" t="s">
        <v>283</v>
      </c>
      <c r="P658" t="s">
        <v>283</v>
      </c>
    </row>
    <row r="659" spans="1:16" ht="15">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ht="15">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2:16" ht="15">
      <c r="B661" t="s">
        <v>867</v>
      </c>
      <c r="C661" t="s">
        <v>868</v>
      </c>
      <c r="E661">
        <v>1</v>
      </c>
      <c r="F661" t="s">
        <v>869</v>
      </c>
      <c r="G661" t="s">
        <v>861</v>
      </c>
      <c r="H661" t="s">
        <v>867</v>
      </c>
      <c r="I661" t="s">
        <v>860</v>
      </c>
      <c r="J661" t="s">
        <v>280</v>
      </c>
      <c r="K661">
        <v>0</v>
      </c>
      <c r="L661" t="s">
        <v>281</v>
      </c>
      <c r="M661">
        <v>0</v>
      </c>
      <c r="N661" t="s">
        <v>282</v>
      </c>
      <c r="O661" t="s">
        <v>283</v>
      </c>
      <c r="P661" t="s">
        <v>283</v>
      </c>
    </row>
    <row r="662" ht="15">
      <c r="A662" t="s">
        <v>275</v>
      </c>
    </row>
    <row r="663" spans="1:16" ht="15">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ht="15">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ht="15">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ht="15">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ht="15">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ht="15">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ht="15">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ht="15">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ht="15">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ht="15">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ht="15">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ht="15">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ht="15">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ht="15">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ht="15">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ht="15">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ht="15">
      <c r="A679" t="s">
        <v>275</v>
      </c>
      <c r="B679" t="s">
        <v>870</v>
      </c>
      <c r="C679" t="s">
        <v>871</v>
      </c>
      <c r="F679" t="s">
        <v>872</v>
      </c>
      <c r="I679" t="s">
        <v>873</v>
      </c>
      <c r="J679" t="s">
        <v>280</v>
      </c>
      <c r="K679">
        <v>0</v>
      </c>
      <c r="L679" t="s">
        <v>281</v>
      </c>
      <c r="M679">
        <v>0</v>
      </c>
      <c r="N679" t="s">
        <v>282</v>
      </c>
      <c r="O679" t="s">
        <v>283</v>
      </c>
      <c r="P679" t="s">
        <v>283</v>
      </c>
    </row>
    <row r="680" spans="1:16" ht="15">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ht="15">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ht="15">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ht="15">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ht="15">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ht="15">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ht="15">
      <c r="A686" t="s">
        <v>275</v>
      </c>
      <c r="B686" t="s">
        <v>981</v>
      </c>
      <c r="C686" t="s">
        <v>889</v>
      </c>
      <c r="E686">
        <v>4</v>
      </c>
      <c r="F686" t="s">
        <v>890</v>
      </c>
      <c r="G686" t="s">
        <v>880</v>
      </c>
      <c r="H686" t="s">
        <v>888</v>
      </c>
      <c r="I686" t="s">
        <v>873</v>
      </c>
      <c r="J686" t="s">
        <v>1005</v>
      </c>
      <c r="K686">
        <v>0</v>
      </c>
      <c r="L686" t="s">
        <v>281</v>
      </c>
      <c r="M686">
        <v>0</v>
      </c>
      <c r="N686" t="s">
        <v>299</v>
      </c>
      <c r="O686" t="s">
        <v>287</v>
      </c>
      <c r="P686" t="s">
        <v>283</v>
      </c>
    </row>
    <row r="687" spans="1:16" ht="15">
      <c r="A687" t="s">
        <v>275</v>
      </c>
      <c r="B687" t="s">
        <v>891</v>
      </c>
      <c r="F687" t="s">
        <v>892</v>
      </c>
      <c r="I687" t="s">
        <v>873</v>
      </c>
      <c r="J687" t="s">
        <v>280</v>
      </c>
      <c r="K687">
        <v>0</v>
      </c>
      <c r="L687" t="s">
        <v>281</v>
      </c>
      <c r="M687">
        <v>0</v>
      </c>
      <c r="N687" t="s">
        <v>282</v>
      </c>
      <c r="O687" t="s">
        <v>283</v>
      </c>
      <c r="P687" t="s">
        <v>283</v>
      </c>
    </row>
    <row r="688" spans="1:16" ht="15">
      <c r="A688" t="s">
        <v>275</v>
      </c>
      <c r="B688" t="s">
        <v>893</v>
      </c>
      <c r="E688">
        <v>1</v>
      </c>
      <c r="F688" t="s">
        <v>894</v>
      </c>
      <c r="G688" t="s">
        <v>891</v>
      </c>
      <c r="H688" t="s">
        <v>893</v>
      </c>
      <c r="I688" t="s">
        <v>873</v>
      </c>
      <c r="J688" t="s">
        <v>280</v>
      </c>
      <c r="K688">
        <v>0</v>
      </c>
      <c r="L688" t="s">
        <v>334</v>
      </c>
      <c r="M688">
        <v>0</v>
      </c>
      <c r="N688" t="s">
        <v>282</v>
      </c>
      <c r="O688" t="s">
        <v>283</v>
      </c>
      <c r="P688" t="s">
        <v>283</v>
      </c>
    </row>
    <row r="689" spans="1:16" ht="15">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ht="15">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ht="15">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ht="15">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ht="15">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ht="15">
      <c r="A694" t="s">
        <v>275</v>
      </c>
      <c r="B694" t="s">
        <v>905</v>
      </c>
      <c r="C694" t="s">
        <v>906</v>
      </c>
      <c r="F694" t="s">
        <v>907</v>
      </c>
      <c r="I694" t="s">
        <v>873</v>
      </c>
      <c r="J694" t="s">
        <v>280</v>
      </c>
      <c r="K694">
        <v>0</v>
      </c>
      <c r="L694" t="s">
        <v>281</v>
      </c>
      <c r="M694">
        <v>0</v>
      </c>
      <c r="N694" t="s">
        <v>282</v>
      </c>
      <c r="O694" t="s">
        <v>283</v>
      </c>
      <c r="P694" t="s">
        <v>283</v>
      </c>
    </row>
    <row r="695" spans="1:16" ht="15">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ht="15">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ht="15">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ht="15">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ht="15">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ht="15">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2:16" ht="15">
      <c r="B701" t="s">
        <v>982</v>
      </c>
      <c r="C701" t="s">
        <v>918</v>
      </c>
      <c r="E701">
        <v>4</v>
      </c>
      <c r="F701" t="s">
        <v>919</v>
      </c>
      <c r="G701" t="s">
        <v>914</v>
      </c>
      <c r="H701" t="s">
        <v>917</v>
      </c>
      <c r="I701" t="s">
        <v>873</v>
      </c>
      <c r="J701" t="s">
        <v>1005</v>
      </c>
      <c r="K701">
        <v>0</v>
      </c>
      <c r="L701" t="s">
        <v>281</v>
      </c>
      <c r="M701">
        <v>0</v>
      </c>
      <c r="N701" t="s">
        <v>299</v>
      </c>
      <c r="O701" t="s">
        <v>287</v>
      </c>
      <c r="P701" t="s">
        <v>283</v>
      </c>
    </row>
    <row r="702" spans="2:14" ht="15">
      <c r="B702" t="s">
        <v>978</v>
      </c>
      <c r="C702" t="s">
        <v>977</v>
      </c>
      <c r="J702" t="s">
        <v>280</v>
      </c>
      <c r="N702" t="s">
        <v>282</v>
      </c>
    </row>
  </sheetData>
  <autoFilter ref="A1:Y70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
    <tabColor rgb="FF00B050"/>
  </sheetPr>
  <dimension ref="E2:BF59"/>
  <sheetViews>
    <sheetView showGridLines="0" tabSelected="1" zoomScale="90" zoomScaleNormal="90" workbookViewId="0" topLeftCell="A7">
      <pane xSplit="5" ySplit="5" topLeftCell="F12" activePane="bottomRight" state="frozen"/>
      <selection pane="topLeft" activeCell="J21" sqref="J21"/>
      <selection pane="topRight" activeCell="J21" sqref="J21"/>
      <selection pane="bottomLeft" activeCell="J21" sqref="J21"/>
      <selection pane="bottomRight" activeCell="F48" sqref="F48"/>
    </sheetView>
  </sheetViews>
  <sheetFormatPr defaultColWidth="0" defaultRowHeight="15" zeroHeight="1"/>
  <cols>
    <col min="1" max="1" width="1.57421875" style="0" customWidth="1"/>
    <col min="2" max="2" width="1.421875" style="0" hidden="1" customWidth="1"/>
    <col min="3" max="3" width="1.8515625" style="0" hidden="1" customWidth="1"/>
    <col min="4" max="4" width="1.57421875" style="0" hidden="1" customWidth="1"/>
    <col min="5" max="5" width="6.57421875" style="0" customWidth="1"/>
    <col min="6" max="6" width="46.57421875" style="0" customWidth="1"/>
    <col min="7" max="7" width="5.57421875" style="0" hidden="1" customWidth="1"/>
    <col min="8" max="8" width="14.57421875" style="0" customWidth="1"/>
    <col min="9" max="9" width="16.7109375" style="0" customWidth="1"/>
    <col min="10" max="11" width="16.7109375" style="0" hidden="1" customWidth="1"/>
    <col min="12" max="12" width="16.7109375" style="0" customWidth="1"/>
    <col min="13" max="13" width="16.7109375" style="144" customWidth="1"/>
    <col min="14" max="14" width="16.7109375" style="80" customWidth="1"/>
    <col min="15" max="15" width="16.7109375" style="80" hidden="1" customWidth="1"/>
    <col min="16" max="16" width="16.7109375" style="0" customWidth="1"/>
    <col min="17" max="17" width="16.7109375" style="144" customWidth="1"/>
    <col min="18" max="19" width="16.7109375" style="0" hidden="1" customWidth="1"/>
    <col min="20" max="20" width="18.00390625" style="0" hidden="1" customWidth="1"/>
    <col min="21" max="21" width="20.140625" style="80" customWidth="1"/>
    <col min="22" max="22" width="16.7109375" style="80" hidden="1" customWidth="1"/>
    <col min="23" max="23" width="12.28125" style="80" hidden="1" customWidth="1"/>
    <col min="24" max="24" width="16.7109375" style="165" hidden="1" customWidth="1"/>
    <col min="25" max="25" width="15.421875" style="80" hidden="1" customWidth="1"/>
    <col min="26" max="26" width="16.7109375" style="0" customWidth="1"/>
    <col min="27" max="27" width="12.57421875" style="0" customWidth="1"/>
    <col min="28" max="16379" width="3.421875" style="0" hidden="1" customWidth="1"/>
    <col min="16380" max="16381" width="4.00390625" style="0" hidden="1" customWidth="1"/>
    <col min="16382" max="16382" width="5.140625" style="0" hidden="1" customWidth="1"/>
    <col min="16383" max="16383" width="2.8515625" style="0" hidden="1" customWidth="1"/>
    <col min="16384" max="16384" width="5.57421875" style="0" hidden="1" customWidth="1"/>
  </cols>
  <sheetData>
    <row r="1" ht="15" hidden="1"/>
    <row r="2" spans="8:26" ht="15"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ht="15" hidden="1"/>
    <row r="4" ht="15" hidden="1"/>
    <row r="5" ht="15" hidden="1"/>
    <row r="6" ht="15" hidden="1"/>
    <row r="7" ht="15" customHeight="1"/>
    <row r="8" ht="11.25" customHeight="1"/>
    <row r="9" spans="5:26" ht="18.75" customHeight="1">
      <c r="E9" s="453" t="s">
        <v>134</v>
      </c>
      <c r="F9" s="467" t="s">
        <v>0</v>
      </c>
      <c r="G9" s="468"/>
      <c r="H9" s="445" t="s">
        <v>2</v>
      </c>
      <c r="I9" s="445" t="s">
        <v>3</v>
      </c>
      <c r="J9" s="445" t="s">
        <v>4</v>
      </c>
      <c r="K9" s="445" t="s">
        <v>5</v>
      </c>
      <c r="L9" s="445" t="s">
        <v>6</v>
      </c>
      <c r="M9" s="449" t="s">
        <v>7</v>
      </c>
      <c r="N9" s="450" t="s">
        <v>8</v>
      </c>
      <c r="O9" s="451"/>
      <c r="P9" s="451"/>
      <c r="Q9" s="452"/>
      <c r="R9" s="445" t="s">
        <v>9</v>
      </c>
      <c r="S9" s="456" t="s">
        <v>1064</v>
      </c>
      <c r="T9" s="436" t="s">
        <v>135</v>
      </c>
      <c r="U9" s="473" t="s">
        <v>11</v>
      </c>
      <c r="V9" s="445" t="s">
        <v>12</v>
      </c>
      <c r="W9" s="445"/>
      <c r="X9" s="445" t="s">
        <v>13</v>
      </c>
      <c r="Y9" s="445"/>
      <c r="Z9" s="445" t="s">
        <v>14</v>
      </c>
    </row>
    <row r="10" spans="5:26" ht="28.5" customHeight="1">
      <c r="E10" s="454"/>
      <c r="F10" s="469"/>
      <c r="G10" s="470"/>
      <c r="H10" s="445"/>
      <c r="I10" s="445"/>
      <c r="J10" s="445"/>
      <c r="K10" s="445"/>
      <c r="L10" s="445"/>
      <c r="M10" s="449"/>
      <c r="N10" s="450" t="s">
        <v>15</v>
      </c>
      <c r="O10" s="451"/>
      <c r="P10" s="452"/>
      <c r="Q10" s="449" t="s">
        <v>16</v>
      </c>
      <c r="R10" s="445"/>
      <c r="S10" s="457"/>
      <c r="T10" s="445"/>
      <c r="U10" s="473"/>
      <c r="V10" s="445"/>
      <c r="W10" s="445"/>
      <c r="X10" s="445"/>
      <c r="Y10" s="445"/>
      <c r="Z10" s="445"/>
    </row>
    <row r="11" spans="5:26" ht="113.25" customHeight="1">
      <c r="E11" s="455"/>
      <c r="F11" s="471"/>
      <c r="G11" s="472"/>
      <c r="H11" s="445"/>
      <c r="I11" s="445"/>
      <c r="J11" s="445"/>
      <c r="K11" s="445"/>
      <c r="L11" s="445"/>
      <c r="M11" s="449"/>
      <c r="N11" s="161" t="s">
        <v>17</v>
      </c>
      <c r="O11" s="161" t="s">
        <v>18</v>
      </c>
      <c r="P11" s="35" t="s">
        <v>19</v>
      </c>
      <c r="Q11" s="449"/>
      <c r="R11" s="445"/>
      <c r="S11" s="458"/>
      <c r="T11" s="445"/>
      <c r="U11" s="473"/>
      <c r="V11" s="161" t="s">
        <v>20</v>
      </c>
      <c r="W11" s="81" t="s">
        <v>21</v>
      </c>
      <c r="X11" s="166" t="s">
        <v>20</v>
      </c>
      <c r="Y11" s="81" t="s">
        <v>21</v>
      </c>
      <c r="Z11" s="445"/>
    </row>
    <row r="12" spans="5:26" ht="18.75" customHeight="1">
      <c r="E12" s="140" t="s">
        <v>22</v>
      </c>
      <c r="F12" s="446" t="s">
        <v>23</v>
      </c>
      <c r="G12" s="446"/>
      <c r="H12" s="446"/>
      <c r="I12" s="446"/>
      <c r="J12" s="446"/>
      <c r="K12" s="446"/>
      <c r="L12" s="446"/>
      <c r="M12" s="446"/>
      <c r="N12" s="446"/>
      <c r="O12" s="446"/>
      <c r="P12" s="446"/>
      <c r="Q12" s="446"/>
      <c r="R12" s="446"/>
      <c r="S12" s="446"/>
      <c r="T12" s="446"/>
      <c r="U12" s="446"/>
      <c r="V12" s="446"/>
      <c r="W12" s="446"/>
      <c r="X12" s="446"/>
      <c r="Y12" s="446"/>
      <c r="Z12" s="140"/>
    </row>
    <row r="13" spans="5:26" ht="20.1" customHeight="1">
      <c r="E13" s="141" t="s">
        <v>24</v>
      </c>
      <c r="F13" s="269" t="s">
        <v>25</v>
      </c>
      <c r="G13" s="142"/>
      <c r="H13" s="142"/>
      <c r="I13" s="142"/>
      <c r="J13" s="142"/>
      <c r="K13" s="142"/>
      <c r="L13" s="142"/>
      <c r="M13" s="145"/>
      <c r="N13" s="162"/>
      <c r="O13" s="162"/>
      <c r="P13" s="142"/>
      <c r="Q13" s="145"/>
      <c r="R13" s="142"/>
      <c r="S13" s="142"/>
      <c r="T13" s="142"/>
      <c r="U13" s="142"/>
      <c r="V13" s="162"/>
      <c r="W13" s="142"/>
      <c r="X13" s="167"/>
      <c r="Y13" s="142"/>
      <c r="Z13" s="143"/>
    </row>
    <row r="14" spans="5:58" ht="20.1" customHeight="1">
      <c r="E14" s="129" t="s">
        <v>26</v>
      </c>
      <c r="F14" s="270" t="s">
        <v>27</v>
      </c>
      <c r="G14" s="267"/>
      <c r="H14" s="135">
        <f>_xlfn.IFERROR(IF(COUNT(IndHUF!$AD$13),IF(IndHUF!$AD$13=0,"0",IndHUF!$AD$13),""),"")</f>
        <v>4</v>
      </c>
      <c r="I14" s="154">
        <f>+IF(COUNT(IndHUF!H20),IndHUF!H20,"")</f>
        <v>4620244</v>
      </c>
      <c r="J14" s="154" t="str">
        <f>+IF(COUNT(IndHUF!I20),IndHUF!I20,"")</f>
        <v/>
      </c>
      <c r="K14" s="154" t="str">
        <f>+IF(COUNT(IndHUF!J20),IndHUF!J20,"")</f>
        <v/>
      </c>
      <c r="L14" s="154">
        <f>+IF(COUNT(IndHUF!K20),IndHUF!K20,"")</f>
        <v>4620244</v>
      </c>
      <c r="M14" s="199">
        <f>+_xlfn.IFERROR(IF(COUNT(L14),ROUND(L14/'Shareholding Pattern'!$L$57*100,2),""),0)</f>
        <v>42.47</v>
      </c>
      <c r="N14" s="216">
        <f>+IF(COUNT(+IndHUF!M20),SUM(+IndHUF!M20),"")</f>
        <v>4620244</v>
      </c>
      <c r="O14" s="216" t="str">
        <f>+IF(COUNT(+IndHUF!N20),SUM(+IndHUF!N20),"")</f>
        <v/>
      </c>
      <c r="P14" s="154">
        <f>+IF(COUNT(IndHUF!O20),IndHUF!O20,"")</f>
        <v>4620244</v>
      </c>
      <c r="Q14" s="199">
        <f>+IF(COUNT(IndHUF!P20),IndHUF!P20,"")</f>
        <v>42.47</v>
      </c>
      <c r="R14" s="154" t="str">
        <f>+IF(COUNT(IndHUF!Q20),IndHUF!Q20,"")</f>
        <v/>
      </c>
      <c r="S14" s="154" t="str">
        <f>+IF(COUNT(IndHUF!R20),IndHUF!R20,"")</f>
        <v/>
      </c>
      <c r="T14" s="154" t="str">
        <f>+IF(COUNT(IndHUF!S20),IndHUF!S20,"")</f>
        <v/>
      </c>
      <c r="U14" s="155">
        <f>+_xlfn.IFERROR(IF(COUNT(L14,T14),ROUND(SUM(L14,T14)/SUM('Shareholding Pattern'!$L$57,'Shareholding Pattern'!$T$57)*100,2),""),0)</f>
        <v>42.47</v>
      </c>
      <c r="V14" s="237" t="str">
        <f>+IF(COUNT(IndHUF!U20),IndHUF!U20,"")</f>
        <v/>
      </c>
      <c r="W14" s="212" t="str">
        <f>+_xlfn.IFERROR(IF(COUNT(V14),ROUND(SUM(V14)/SUM(L14)*100,2),""),0)</f>
        <v/>
      </c>
      <c r="X14" s="237" t="str">
        <f>+IF(COUNT(IndHUF!W20),IndHUF!W20,"")</f>
        <v/>
      </c>
      <c r="Y14" s="155" t="str">
        <f>+_xlfn.IFERROR(IF(COUNT(X14),ROUND(SUM(X14)/SUM(L14)*100,2),""),0)</f>
        <v/>
      </c>
      <c r="Z14" s="154">
        <f>+IF(COUNT(IndHUF!Y20),IndHUF!Y20,"")</f>
        <v>4620244</v>
      </c>
      <c r="AA14" s="116"/>
      <c r="AR14" t="s">
        <v>185</v>
      </c>
      <c r="AX14" t="s">
        <v>220</v>
      </c>
      <c r="AZ14" t="s">
        <v>921</v>
      </c>
      <c r="BF14" t="s">
        <v>486</v>
      </c>
    </row>
    <row r="15" spans="5:58" ht="20.1" customHeight="1">
      <c r="E15" s="130" t="s">
        <v>28</v>
      </c>
      <c r="F15" s="271" t="s">
        <v>29</v>
      </c>
      <c r="G15" s="267"/>
      <c r="H15" s="135" t="str">
        <f>_xlfn.IFERROR(IF(COUNT(CGAndSG!$AD$13),IF(CGAndSG!$AD$13=0,"0",CGAndSG!$AD$13),""),"")</f>
        <v/>
      </c>
      <c r="I15" s="154" t="str">
        <f>_xlfn.IFERROR(IF(COUNT(CGAndSG!H16),(CGAndSG!H16),""),"")</f>
        <v/>
      </c>
      <c r="J15" s="154" t="str">
        <f>_xlfn.IFERROR(IF(COUNT(CGAndSG!I16),(CGAndSG!I16),""),"")</f>
        <v/>
      </c>
      <c r="K15" s="154" t="str">
        <f>_xlfn.IFERROR(IF(COUNT(CGAndSG!J16),(CGAndSG!J16),""),"")</f>
        <v/>
      </c>
      <c r="L15" s="154" t="str">
        <f>_xlfn.IFERROR(IF(COUNT(CGAndSG!K16),(CGAndSG!K16),""),"")</f>
        <v/>
      </c>
      <c r="M15" s="199" t="str">
        <f>+_xlfn.IFERROR(IF(COUNT(L15),ROUND(L15/'Shareholding Pattern'!$L$57*100,2),""),0)</f>
        <v/>
      </c>
      <c r="N15" s="321" t="str">
        <f>_xlfn.IFERROR(IF(COUNT(CGAndSG!M16),(CGAndSG!M16),""),"")</f>
        <v/>
      </c>
      <c r="O15" s="216" t="str">
        <f>_xlfn.IFERROR(IF(COUNT(CGAndSG!N16),(CGAndSG!N16),""),"")</f>
        <v/>
      </c>
      <c r="P15" s="154" t="str">
        <f>_xlfn.IFERROR(IF(COUNT(CGAndSG!O16),(CGAndSG!O16),""),"")</f>
        <v/>
      </c>
      <c r="Q15" s="199" t="str">
        <f>_xlfn.IFERROR(IF(COUNT(CGAndSG!P16),(CGAndSG!P16),""),0)</f>
        <v/>
      </c>
      <c r="R15" s="154" t="str">
        <f>_xlfn.IFERROR(IF(COUNT(CGAndSG!Q16),(CGAndSG!Q16),""),"")</f>
        <v/>
      </c>
      <c r="S15" s="154" t="str">
        <f>_xlfn.IFERROR(IF(COUNT(CGAndSG!R16),(CGAndSG!R16),""),"")</f>
        <v/>
      </c>
      <c r="T15" s="154" t="str">
        <f>_xlfn.IFERROR(IF(COUNT(CGAndSG!S16),(CGAndSG!S16),""),"")</f>
        <v/>
      </c>
      <c r="U15" s="155" t="str">
        <f>+_xlfn.IFERROR(IF(COUNT(L15,T15),ROUND(SUM(L15,T15)/SUM('Shareholding Pattern'!$L$57,'Shareholding Pattern'!$T$57)*100,2),""),0)</f>
        <v/>
      </c>
      <c r="V15" s="237" t="str">
        <f>_xlfn.IFERROR(IF(COUNT(CGAndSG!U16),(CGAndSG!U16),""),"")</f>
        <v/>
      </c>
      <c r="W15" s="212" t="str">
        <f aca="true" t="shared" si="0" ref="W15:W17">+_xlfn.IFERROR(IF(COUNT(V15),ROUND(SUM(V15)/SUM(L15)*100,2),""),0)</f>
        <v/>
      </c>
      <c r="X15" s="237" t="str">
        <f>_xlfn.IFERROR(IF(COUNT(CGAndSG!W16),(CGAndSG!W16),""),"")</f>
        <v/>
      </c>
      <c r="Y15" s="155" t="str">
        <f aca="true" t="shared" si="1" ref="Y15:Y17">+_xlfn.IFERROR(IF(COUNT(X15),ROUND(SUM(X15)/SUM(L15)*100,2),""),0)</f>
        <v/>
      </c>
      <c r="Z15" s="154" t="str">
        <f>_xlfn.IFERROR(IF(COUNT(CGAndSG!Y16),(CGAndSG!Y16),""),"")</f>
        <v/>
      </c>
      <c r="AA15" s="116"/>
      <c r="AR15" t="s">
        <v>186</v>
      </c>
      <c r="AX15" t="s">
        <v>221</v>
      </c>
      <c r="AZ15" t="s">
        <v>922</v>
      </c>
      <c r="BF15" t="s">
        <v>504</v>
      </c>
    </row>
    <row r="16" spans="5:58" ht="20.1" customHeight="1">
      <c r="E16" s="129" t="s">
        <v>30</v>
      </c>
      <c r="F16" s="271" t="s">
        <v>31</v>
      </c>
      <c r="H16" s="131" t="str">
        <f>_xlfn.IFERROR(IF(COUNT(Banks!$AD$13),IF(Banks!$AD$13=0,"0",Banks!$AD$13),""),"")</f>
        <v/>
      </c>
      <c r="I16" s="132" t="str">
        <f>_xlfn.IFERROR(IF(COUNT(Banks!H16),(Banks!H16),""),"")</f>
        <v/>
      </c>
      <c r="J16" s="132" t="str">
        <f>_xlfn.IFERROR(IF(COUNT(Banks!I16),(Banks!I16),""),"")</f>
        <v/>
      </c>
      <c r="K16" s="132" t="str">
        <f>_xlfn.IFERROR(IF(COUNT(Banks!J16),(Banks!J16),""),"")</f>
        <v/>
      </c>
      <c r="L16" s="154" t="str">
        <f>_xlfn.IFERROR(IF(COUNT(Banks!K16),(Banks!K16),""),"")</f>
        <v/>
      </c>
      <c r="M16" s="199" t="str">
        <f>+_xlfn.IFERROR(IF(COUNT(L16),ROUND(L16/'Shareholding Pattern'!$L$57*100,2),""),0)</f>
        <v/>
      </c>
      <c r="N16" s="321" t="str">
        <f>_xlfn.IFERROR(IF(COUNT(Banks!M16),(Banks!M16),""),"")</f>
        <v/>
      </c>
      <c r="O16" s="216" t="str">
        <f>_xlfn.IFERROR(IF(COUNT(Banks!N16),(Banks!N16),""),"")</f>
        <v/>
      </c>
      <c r="P16" s="132" t="str">
        <f>_xlfn.IFERROR(IF(COUNT(Banks!O16),(Banks!O16),""),"")</f>
        <v/>
      </c>
      <c r="Q16" s="199" t="str">
        <f>_xlfn.IFERROR(IF(COUNT(Banks!P16),(Banks!P16),""),0)</f>
        <v/>
      </c>
      <c r="R16" s="132" t="str">
        <f>_xlfn.IFERROR(IF(COUNT(Banks!Q16),(Banks!Q16),""),"")</f>
        <v/>
      </c>
      <c r="S16" s="132" t="str">
        <f>_xlfn.IFERROR(IF(COUNT(Banks!R16),(Banks!R16),""),"")</f>
        <v/>
      </c>
      <c r="T16" s="132" t="str">
        <f>_xlfn.IFERROR(IF(COUNT(Banks!S16),(Banks!S16),""),"")</f>
        <v/>
      </c>
      <c r="U16" s="155" t="str">
        <f>+_xlfn.IFERROR(IF(COUNT(L16,T16),ROUND(SUM(L16,T16)/SUM('Shareholding Pattern'!$L$57,'Shareholding Pattern'!$T$57)*100,2),""),0)</f>
        <v/>
      </c>
      <c r="V16" s="237" t="str">
        <f>_xlfn.IFERROR(IF(COUNT(Banks!U16),(Banks!U16),""),"")</f>
        <v/>
      </c>
      <c r="W16" s="212" t="str">
        <f t="shared" si="0"/>
        <v/>
      </c>
      <c r="X16" s="237" t="str">
        <f>_xlfn.IFERROR(IF(COUNT(Banks!W16),(Banks!W16),""),"")</f>
        <v/>
      </c>
      <c r="Y16" s="155" t="str">
        <f t="shared" si="1"/>
        <v/>
      </c>
      <c r="Z16" s="132" t="str">
        <f>_xlfn.IFERROR(IF(COUNT(Banks!Y16),(Banks!Y16),""),"")</f>
        <v/>
      </c>
      <c r="AA16" s="116"/>
      <c r="AR16" t="s">
        <v>187</v>
      </c>
      <c r="AX16" t="s">
        <v>510</v>
      </c>
      <c r="AZ16" t="s">
        <v>229</v>
      </c>
      <c r="BF16" t="s">
        <v>539</v>
      </c>
    </row>
    <row r="17" spans="5:58" ht="20.1" customHeight="1">
      <c r="E17" s="133" t="s">
        <v>32</v>
      </c>
      <c r="F17" s="272" t="s">
        <v>33</v>
      </c>
      <c r="H17" s="131" t="str">
        <f>_xlfn.IFERROR(IF(COUNT(OtherIND!$AD$13),IF(OtherIND!$AD$13=0,"0",OtherIND!$AD$13),""),"")</f>
        <v/>
      </c>
      <c r="I17" s="156" t="str">
        <f>_xlfn.IFERROR(IF(COUNT(OtherIND!J16),(OtherIND!J16),""),"")</f>
        <v/>
      </c>
      <c r="J17" s="156" t="str">
        <f>_xlfn.IFERROR(IF(COUNT(OtherIND!K16),(OtherIND!K16),""),"")</f>
        <v/>
      </c>
      <c r="K17" s="156" t="str">
        <f>_xlfn.IFERROR(IF(COUNT(OtherIND!L16),(OtherIND!L16),""),"")</f>
        <v/>
      </c>
      <c r="L17" s="156" t="str">
        <f>_xlfn.IFERROR(IF(COUNT(OtherIND!M16),(OtherIND!M16),""),"")</f>
        <v/>
      </c>
      <c r="M17" s="241" t="str">
        <f>+_xlfn.IFERROR(IF(COUNT(L17),ROUND(L17/'Shareholding Pattern'!$L$57*100,2),""),0)</f>
        <v/>
      </c>
      <c r="N17" s="321" t="str">
        <f>_xlfn.IFERROR(IF(COUNT(OtherIND!O16),(OtherIND!O16),""),"")</f>
        <v/>
      </c>
      <c r="O17" s="216" t="str">
        <f>_xlfn.IFERROR(IF(COUNT(OtherIND!P16),(OtherIND!P16),""),"")</f>
        <v/>
      </c>
      <c r="P17" s="156" t="str">
        <f>_xlfn.IFERROR(IF(COUNT(OtherIND!Q16),(OtherIND!Q16),""),"")</f>
        <v/>
      </c>
      <c r="Q17" s="241" t="str">
        <f>_xlfn.IFERROR(IF(COUNT(OtherIND!R16),(OtherIND!R16),""),0)</f>
        <v/>
      </c>
      <c r="R17" s="156" t="str">
        <f>_xlfn.IFERROR(IF(COUNT(OtherIND!S16),(OtherIND!S16),""),"")</f>
        <v/>
      </c>
      <c r="S17" s="156" t="str">
        <f>_xlfn.IFERROR(IF(COUNT(OtherIND!T16),(OtherIND!T16),""),"")</f>
        <v/>
      </c>
      <c r="T17" s="156" t="str">
        <f>_xlfn.IFERROR(IF(COUNT(OtherIND!U16),(OtherIND!U16),""),"")</f>
        <v/>
      </c>
      <c r="U17" s="157" t="str">
        <f>+_xlfn.IFERROR(IF(COUNT(L17,T17),ROUND(SUM(L17,T17)/SUM('Shareholding Pattern'!$L$57,'Shareholding Pattern'!$T$57)*100,2),""),0)</f>
        <v/>
      </c>
      <c r="V17" s="237" t="str">
        <f>_xlfn.IFERROR(IF(COUNT(OtherIND!W16),(OtherIND!W16),""),"")</f>
        <v/>
      </c>
      <c r="W17" s="261" t="str">
        <f t="shared" si="0"/>
        <v/>
      </c>
      <c r="X17" s="237" t="str">
        <f>_xlfn.IFERROR(IF(COUNT(OtherIND!Y16),(OtherIND!Y16),""),"")</f>
        <v/>
      </c>
      <c r="Y17" s="157" t="str">
        <f t="shared" si="1"/>
        <v/>
      </c>
      <c r="Z17" s="156" t="str">
        <f>_xlfn.IFERROR(IF(COUNT(OtherIND!AA16),(OtherIND!AA16),""),"")</f>
        <v/>
      </c>
      <c r="AA17" s="116"/>
      <c r="AR17" t="s">
        <v>188</v>
      </c>
      <c r="AX17" t="s">
        <v>511</v>
      </c>
      <c r="AZ17" t="s">
        <v>924</v>
      </c>
      <c r="BF17" t="s">
        <v>747</v>
      </c>
    </row>
    <row r="18" spans="5:58" ht="20.1" customHeight="1">
      <c r="E18" s="447" t="s">
        <v>35</v>
      </c>
      <c r="F18" s="447"/>
      <c r="G18" s="447"/>
      <c r="H18" s="4">
        <f>+_xlfn.IFERROR(IF(COUNT(H14:H17),ROUND(SUM(H14:H17),0),""),"")</f>
        <v>4</v>
      </c>
      <c r="I18" s="4">
        <f aca="true" t="shared" si="2" ref="I18:Z18">+_xlfn.IFERROR(IF(COUNT(I14:I17),ROUND(SUM(I14:I17),0),""),"")</f>
        <v>4620244</v>
      </c>
      <c r="J18" s="4" t="str">
        <f t="shared" si="2"/>
        <v/>
      </c>
      <c r="K18" s="4" t="str">
        <f t="shared" si="2"/>
        <v/>
      </c>
      <c r="L18" s="77">
        <f t="shared" si="2"/>
        <v>4620244</v>
      </c>
      <c r="M18" s="201">
        <f>+_xlfn.IFERROR(IF(COUNT(L18),ROUND(L18/'Shareholding Pattern'!$L$57*100,2),""),0)</f>
        <v>42.47</v>
      </c>
      <c r="N18" s="163">
        <f t="shared" si="2"/>
        <v>4620244</v>
      </c>
      <c r="O18" s="163" t="str">
        <f t="shared" si="2"/>
        <v/>
      </c>
      <c r="P18" s="4">
        <f t="shared" si="2"/>
        <v>4620244</v>
      </c>
      <c r="Q18" s="209">
        <f>_xlfn.IFERROR(IF(COUNT(P18),ROUND(P18/$P$58*100,2),""),0)</f>
        <v>42.47</v>
      </c>
      <c r="R18" s="77" t="str">
        <f t="shared" si="2"/>
        <v/>
      </c>
      <c r="S18" s="77" t="str">
        <f t="shared" si="2"/>
        <v/>
      </c>
      <c r="T18" s="77" t="str">
        <f t="shared" si="2"/>
        <v/>
      </c>
      <c r="U18" s="158">
        <f>+_xlfn.IFERROR(IF(COUNT(L18,T18),ROUND(SUM(L18,T18)/SUM('Shareholding Pattern'!$L$57,'Shareholding Pattern'!$T$57)*100,2),""),0)</f>
        <v>42.47</v>
      </c>
      <c r="V18" s="77" t="str">
        <f t="shared" si="2"/>
        <v/>
      </c>
      <c r="W18" s="213" t="str">
        <f>+_xlfn.IFERROR(IF(COUNT(V18),ROUND(SUM(V18)/SUM(L18)*100,2),""),0)</f>
        <v/>
      </c>
      <c r="X18" s="77" t="str">
        <f t="shared" si="2"/>
        <v/>
      </c>
      <c r="Y18" s="159" t="str">
        <f>+_xlfn.IFERROR(IF(COUNT(X18),ROUND(SUM(X18)/SUM(L18)*100,2),""),0)</f>
        <v/>
      </c>
      <c r="Z18" s="4">
        <f t="shared" si="2"/>
        <v>4620244</v>
      </c>
      <c r="AA18" s="116"/>
      <c r="AR18" t="s">
        <v>189</v>
      </c>
      <c r="AX18" t="s">
        <v>512</v>
      </c>
      <c r="AZ18" t="s">
        <v>230</v>
      </c>
      <c r="BF18" t="s">
        <v>552</v>
      </c>
    </row>
    <row r="19" spans="5:58" ht="2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76" t="s">
        <v>38</v>
      </c>
      <c r="H20" s="135" t="str">
        <f>_xlfn.IFERROR(IF(COUNT(Individuals!$AD$13),IF(Individuals!$AD$13=0,"0",Individuals!$AD$13),""),"")</f>
        <v/>
      </c>
      <c r="I20" s="135" t="str">
        <f>_xlfn.IFERROR(IF(COUNT(Individuals!H16),(Individuals!H16),""),"")</f>
        <v/>
      </c>
      <c r="J20" s="135" t="str">
        <f>_xlfn.IFERROR(IF(COUNT(Individuals!I16),(Individuals!I16),""),"")</f>
        <v/>
      </c>
      <c r="K20" s="135" t="str">
        <f>_xlfn.IFERROR(IF(COUNT(Individuals!J16),(Individuals!J16),""),"")</f>
        <v/>
      </c>
      <c r="L20" s="217" t="str">
        <f>_xlfn.IFERROR(IF(COUNT(Individuals!K16),(Individuals!K16),""),"")</f>
        <v/>
      </c>
      <c r="M20" s="200" t="str">
        <f>+_xlfn.IFERROR(IF(COUNT(L20),ROUND(L20/'Shareholding Pattern'!$L$57*100,2),""),0)</f>
        <v/>
      </c>
      <c r="N20" s="321" t="str">
        <f>_xlfn.IFERROR(IF(COUNT(Individuals!M16),(Individuals!M16),""),"")</f>
        <v/>
      </c>
      <c r="O20" s="216" t="str">
        <f>_xlfn.IFERROR(IF(COUNT(Individuals!N16),(Individuals!N16),""),"")</f>
        <v/>
      </c>
      <c r="P20" s="135" t="str">
        <f>_xlfn.IFERROR(IF(COUNT(Individuals!O16),(Individuals!O16),""),"")</f>
        <v/>
      </c>
      <c r="Q20" s="211" t="str">
        <f>_xlfn.IFERROR(IF(COUNT(Individuals!P16),(Individuals!P16),""),0)</f>
        <v/>
      </c>
      <c r="R20" s="135" t="str">
        <f>_xlfn.IFERROR(IF(COUNT(Individuals!Q16),(Individuals!Q16),""),"")</f>
        <v/>
      </c>
      <c r="S20" s="135" t="str">
        <f>_xlfn.IFERROR(IF(COUNT(Individuals!R16),(Individuals!R16),""),"")</f>
        <v/>
      </c>
      <c r="T20" s="135" t="str">
        <f>_xlfn.IFERROR(IF(COUNT(Individuals!S16),(Individuals!S16),""),"")</f>
        <v/>
      </c>
      <c r="U20" s="160" t="str">
        <f>+_xlfn.IFERROR(IF(COUNT(L20,T20),ROUND(SUM(L20,T20)/SUM('Shareholding Pattern'!$L$57,'Shareholding Pattern'!$T$57)*100,2),""),0)</f>
        <v/>
      </c>
      <c r="V20" s="237" t="str">
        <f>_xlfn.IFERROR(IF(COUNT(Individuals!U16),(Individuals!U16),""),"")</f>
        <v/>
      </c>
      <c r="W20" s="292" t="str">
        <f aca="true" t="shared" si="3" ref="W20:W25">+_xlfn.IFERROR(IF(COUNT(V20),ROUND(SUM(V20)/SUM(L20)*100,2),""),0)</f>
        <v/>
      </c>
      <c r="X20" s="237" t="str">
        <f>_xlfn.IFERROR(IF(COUNT(Individuals!W16),(Individuals!W16),""),"")</f>
        <v/>
      </c>
      <c r="Y20" s="160" t="str">
        <f aca="true" t="shared" si="4" ref="Y20:Y26">+_xlfn.IFERROR(IF(COUNT(X20),ROUND(SUM(X20)/SUM(L20)*100,2),""),0)</f>
        <v/>
      </c>
      <c r="Z20" s="135" t="str">
        <f>_xlfn.IFERROR(IF(COUNT(Individuals!Y16),(Individuals!Y16),""),"")</f>
        <v/>
      </c>
      <c r="AA20" s="116"/>
      <c r="AR20" t="s">
        <v>190</v>
      </c>
      <c r="AX20" t="s">
        <v>40</v>
      </c>
      <c r="AZ20" t="s">
        <v>233</v>
      </c>
      <c r="BF20" t="s">
        <v>762</v>
      </c>
    </row>
    <row r="21" spans="5:58" ht="20.1" customHeight="1">
      <c r="E21" s="130" t="s">
        <v>28</v>
      </c>
      <c r="F21" s="278" t="s">
        <v>39</v>
      </c>
      <c r="H21" s="131" t="str">
        <f>_xlfn.IFERROR(IF(COUNT(Government!$AD$13),IF(Government!$AD$13=0,"0",Government!$AD$13),""),"")</f>
        <v/>
      </c>
      <c r="I21" s="131" t="str">
        <f>_xlfn.IFERROR(IF(COUNT(Government!H16),(Government!H16),""),"")</f>
        <v/>
      </c>
      <c r="J21" s="131" t="str">
        <f>_xlfn.IFERROR(IF(COUNT(Government!I16),(Government!I16),""),"")</f>
        <v/>
      </c>
      <c r="K21" s="131" t="str">
        <f>_xlfn.IFERROR(IF(COUNT(Government!J16),(Government!J16),""),"")</f>
        <v/>
      </c>
      <c r="L21" s="218" t="str">
        <f>_xlfn.IFERROR(IF(COUNT(Government!K16),(Government!K16),""),"")</f>
        <v/>
      </c>
      <c r="M21" s="199" t="str">
        <f>+_xlfn.IFERROR(IF(COUNT(L21),ROUND(L21/'Shareholding Pattern'!$L$57*100,2),""),0)</f>
        <v/>
      </c>
      <c r="N21" s="321" t="str">
        <f>_xlfn.IFERROR(IF(COUNT(Government!M16),(Government!M16),""),"")</f>
        <v/>
      </c>
      <c r="O21" s="216" t="str">
        <f>_xlfn.IFERROR(IF(COUNT(Government!N16),(Government!N16),""),"")</f>
        <v/>
      </c>
      <c r="P21" s="131" t="str">
        <f>_xlfn.IFERROR(IF(COUNT(Government!O16),(Government!O16),""),"")</f>
        <v/>
      </c>
      <c r="Q21" s="208" t="str">
        <f>_xlfn.IFERROR(IF(COUNT(Government!P16),(Government!P16),""),0)</f>
        <v/>
      </c>
      <c r="R21" s="131" t="str">
        <f>_xlfn.IFERROR(IF(COUNT(Government!Q16),(Government!Q16),""),"")</f>
        <v/>
      </c>
      <c r="S21" s="131" t="str">
        <f>_xlfn.IFERROR(IF(COUNT(Government!R16),(Government!R16),""),"")</f>
        <v/>
      </c>
      <c r="T21" s="131" t="str">
        <f>_xlfn.IFERROR(IF(COUNT(Government!S16),(Government!S16),""),"")</f>
        <v/>
      </c>
      <c r="U21" s="155" t="str">
        <f>+_xlfn.IFERROR(IF(COUNT(L21,T21),ROUND(SUM(L21,T21)/SUM('Shareholding Pattern'!$L$57,'Shareholding Pattern'!$T$57)*100,2),""),0)</f>
        <v/>
      </c>
      <c r="V21" s="237" t="str">
        <f>_xlfn.IFERROR(IF(COUNT(Government!U16),(Government!U16),""),"")</f>
        <v/>
      </c>
      <c r="W21" s="212" t="str">
        <f t="shared" si="3"/>
        <v/>
      </c>
      <c r="X21" s="237" t="str">
        <f>_xlfn.IFERROR(IF(COUNT(Government!W16),(Government!W16),""),"")</f>
        <v/>
      </c>
      <c r="Y21" s="155" t="str">
        <f t="shared" si="4"/>
        <v/>
      </c>
      <c r="Z21" s="131" t="str">
        <f>_xlfn.IFERROR(IF(COUNT(Government!Y16),(Government!Y16),""),"")</f>
        <v/>
      </c>
      <c r="AA21" s="116"/>
      <c r="AR21" t="s">
        <v>191</v>
      </c>
      <c r="AX21" t="s">
        <v>513</v>
      </c>
      <c r="AZ21" t="s">
        <v>232</v>
      </c>
      <c r="BF21" t="s">
        <v>578</v>
      </c>
    </row>
    <row r="22" spans="5:58" ht="20.1" customHeight="1">
      <c r="E22" s="130" t="s">
        <v>30</v>
      </c>
      <c r="F22" s="278" t="s">
        <v>40</v>
      </c>
      <c r="H22" s="131" t="str">
        <f>_xlfn.IFERROR(IF(COUNT(Institutions!$AD$13),IF(Institutions!$AD$13=0,"0",Institutions!$AD$13),""),"")</f>
        <v/>
      </c>
      <c r="I22" s="131" t="str">
        <f>_xlfn.IFERROR(IF(COUNT(Institutions!H16),(Institutions!H16),""),"")</f>
        <v/>
      </c>
      <c r="J22" s="131" t="str">
        <f>_xlfn.IFERROR(IF(COUNT(Institutions!I16),(Institutions!I16),""),"")</f>
        <v/>
      </c>
      <c r="K22" s="131" t="str">
        <f>_xlfn.IFERROR(IF(COUNT(Institutions!J16),(Institutions!J16),""),"")</f>
        <v/>
      </c>
      <c r="L22" s="218" t="str">
        <f>_xlfn.IFERROR(IF(COUNT(Institutions!K16),(Institutions!K16),""),"")</f>
        <v/>
      </c>
      <c r="M22" s="199" t="str">
        <f>+_xlfn.IFERROR(IF(COUNT(L22),ROUND(L22/'Shareholding Pattern'!$L$57*100,2),""),0)</f>
        <v/>
      </c>
      <c r="N22" s="321" t="str">
        <f>_xlfn.IFERROR(IF(COUNT(Institutions!M16),(Institutions!M16),""),"")</f>
        <v/>
      </c>
      <c r="O22" s="216" t="str">
        <f>_xlfn.IFERROR(IF(COUNT(Institutions!N16),(Institutions!N16),""),"")</f>
        <v/>
      </c>
      <c r="P22" s="131" t="str">
        <f>_xlfn.IFERROR(IF(COUNT(Institutions!O16),(Institutions!O16),""),"")</f>
        <v/>
      </c>
      <c r="Q22" s="208" t="str">
        <f>_xlfn.IFERROR(IF(COUNT(Institutions!P16),(Institutions!P16),""),0)</f>
        <v/>
      </c>
      <c r="R22" s="131" t="str">
        <f>_xlfn.IFERROR(IF(COUNT(Institutions!Q16),(Institutions!Q16),""),"")</f>
        <v/>
      </c>
      <c r="S22" s="131" t="str">
        <f>_xlfn.IFERROR(IF(COUNT(Institutions!R16),(Institutions!R16),""),"")</f>
        <v/>
      </c>
      <c r="T22" s="131" t="str">
        <f>_xlfn.IFERROR(IF(COUNT(Institutions!S16),(Institutions!S16),""),"")</f>
        <v/>
      </c>
      <c r="U22" s="155" t="str">
        <f>+_xlfn.IFERROR(IF(COUNT(L22,T22),ROUND(SUM(L22,T22)/SUM('Shareholding Pattern'!$L$57,'Shareholding Pattern'!$T$57)*100,2),""),0)</f>
        <v/>
      </c>
      <c r="V22" s="237" t="str">
        <f>_xlfn.IFERROR(IF(COUNT(Institutions!U16),(Institutions!U16),""),"")</f>
        <v/>
      </c>
      <c r="W22" s="212" t="str">
        <f t="shared" si="3"/>
        <v/>
      </c>
      <c r="X22" s="237" t="str">
        <f>_xlfn.IFERROR(IF(COUNT(Institutions!W16),(Institutions!W16),""),"")</f>
        <v/>
      </c>
      <c r="Y22" s="155" t="str">
        <f t="shared" si="4"/>
        <v/>
      </c>
      <c r="Z22" s="131" t="str">
        <f>_xlfn.IFERROR(IF(COUNT(Institutions!Y16),(Institutions!Y16),""),"")</f>
        <v/>
      </c>
      <c r="AA22" s="116"/>
      <c r="AR22" t="s">
        <v>193</v>
      </c>
      <c r="AX22" t="s">
        <v>514</v>
      </c>
      <c r="AZ22" t="s">
        <v>234</v>
      </c>
      <c r="BF22" t="s">
        <v>775</v>
      </c>
    </row>
    <row r="23" spans="5:58" ht="20.1" customHeight="1">
      <c r="E23" s="130" t="s">
        <v>32</v>
      </c>
      <c r="F23" s="278" t="s">
        <v>41</v>
      </c>
      <c r="H23" s="131" t="str">
        <f>_xlfn.IFERROR(IF(COUNT(FPIPromoter!$AD$13),IF(FPIPromoter!$AD$13=0,"0",FPIPromoter!$AD$13),""),"")</f>
        <v/>
      </c>
      <c r="I23" s="131" t="str">
        <f>_xlfn.IFERROR(IF(COUNT(FPIPromoter!H16),(FPIPromoter!H16),""),"")</f>
        <v/>
      </c>
      <c r="J23" s="131" t="str">
        <f>_xlfn.IFERROR(IF(COUNT(FPIPromoter!I16),(FPIPromoter!I16),""),"")</f>
        <v/>
      </c>
      <c r="K23" s="131" t="str">
        <f>_xlfn.IFERROR(IF(COUNT(FPIPromoter!J16),(FPIPromoter!J16),""),"")</f>
        <v/>
      </c>
      <c r="L23" s="218" t="str">
        <f>_xlfn.IFERROR(IF(COUNT(FPIPromoter!K16),(FPIPromoter!K16),""),"")</f>
        <v/>
      </c>
      <c r="M23" s="199" t="str">
        <f>+_xlfn.IFERROR(IF(COUNT(L23),ROUND(L23/'Shareholding Pattern'!$L$57*100,2),""),0)</f>
        <v/>
      </c>
      <c r="N23" s="321" t="str">
        <f>_xlfn.IFERROR(IF(COUNT(FPIPromoter!M16),(FPIPromoter!M16),""),"")</f>
        <v/>
      </c>
      <c r="O23" s="216" t="str">
        <f>_xlfn.IFERROR(IF(COUNT(FPIPromoter!N16),(FPIPromoter!N16),""),"")</f>
        <v/>
      </c>
      <c r="P23" s="131" t="str">
        <f>_xlfn.IFERROR(IF(COUNT(FPIPromoter!O16),(FPIPromoter!O16),""),"")</f>
        <v/>
      </c>
      <c r="Q23" s="208" t="str">
        <f>_xlfn.IFERROR(IF(COUNT(FPIPromoter!P16),(FPIPromoter!P16),""),0)</f>
        <v/>
      </c>
      <c r="R23" s="131" t="str">
        <f>_xlfn.IFERROR(IF(COUNT(FPIPromoter!Q16),(FPIPromoter!Q16),""),"")</f>
        <v/>
      </c>
      <c r="S23" s="131" t="str">
        <f>_xlfn.IFERROR(IF(COUNT(FPIPromoter!R16),(FPIPromoter!R16),""),"")</f>
        <v/>
      </c>
      <c r="T23" s="131" t="str">
        <f>_xlfn.IFERROR(IF(COUNT(FPIPromoter!S16),(FPIPromoter!S16),""),"")</f>
        <v/>
      </c>
      <c r="U23" s="155" t="str">
        <f>+_xlfn.IFERROR(IF(COUNT(L23,T23),ROUND(SUM(L23,T23)/SUM('Shareholding Pattern'!$L$57,'Shareholding Pattern'!$T$57)*100,2),""),0)</f>
        <v/>
      </c>
      <c r="V23" s="237" t="str">
        <f>_xlfn.IFERROR(IF(COUNT(FPIPromoter!U16),(FPIPromoter!U16),""),"")</f>
        <v/>
      </c>
      <c r="W23" s="212" t="str">
        <f t="shared" si="3"/>
        <v/>
      </c>
      <c r="X23" s="237" t="str">
        <f>_xlfn.IFERROR(IF(COUNT(FPIPromoter!W16),(FPIPromoter!W16),""),"")</f>
        <v/>
      </c>
      <c r="Y23" s="155" t="str">
        <f t="shared" si="4"/>
        <v/>
      </c>
      <c r="Z23" s="131" t="str">
        <f>_xlfn.IFERROR(IF(COUNT(FPIPromoter!Y16),(FPIPromoter!Y16),""),"")</f>
        <v/>
      </c>
      <c r="AA23" s="116"/>
      <c r="AR23" t="s">
        <v>192</v>
      </c>
      <c r="AX23" t="s">
        <v>515</v>
      </c>
      <c r="AZ23" t="s">
        <v>235</v>
      </c>
      <c r="BF23" t="s">
        <v>790</v>
      </c>
    </row>
    <row r="24" spans="5:58" ht="20.1" customHeight="1">
      <c r="E24" s="136" t="s">
        <v>42</v>
      </c>
      <c r="F24" s="280" t="s">
        <v>33</v>
      </c>
      <c r="H24" s="137" t="str">
        <f>_xlfn.IFERROR(IF(COUNT(OtherForeign!$AD$13),IF(OtherForeign!$AD$13=0,"0",OtherForeign!$AD$13),""),"")</f>
        <v/>
      </c>
      <c r="I24" s="137" t="str">
        <f>_xlfn.IFERROR(IF(COUNT(OtherForeign!J16),(OtherForeign!J16),""),"")</f>
        <v/>
      </c>
      <c r="J24" s="137" t="str">
        <f>_xlfn.IFERROR(IF(COUNT(OtherForeign!K16),(OtherForeign!K16),""),"")</f>
        <v/>
      </c>
      <c r="K24" s="137" t="str">
        <f>_xlfn.IFERROR(IF(COUNT(OtherForeign!L16),(OtherForeign!L16),""),"")</f>
        <v/>
      </c>
      <c r="L24" s="245" t="str">
        <f>_xlfn.IFERROR(IF(COUNT(OtherForeign!M16),(OtherForeign!M16),""),"")</f>
        <v/>
      </c>
      <c r="M24" s="241" t="str">
        <f>+_xlfn.IFERROR(IF(COUNT(L24),ROUND(L24/'Shareholding Pattern'!$L$57*100,2),""),0)</f>
        <v/>
      </c>
      <c r="N24" s="321" t="str">
        <f>_xlfn.IFERROR(IF(COUNT(OtherForeign!O16),(OtherForeign!O16),""),"")</f>
        <v/>
      </c>
      <c r="O24" s="216" t="str">
        <f>_xlfn.IFERROR(IF(COUNT(OtherForeign!P16),(OtherForeign!P16),""),"")</f>
        <v/>
      </c>
      <c r="P24" s="137" t="str">
        <f>_xlfn.IFERROR(IF(COUNT(OtherForeign!Q16),(OtherForeign!Q16),""),"")</f>
        <v/>
      </c>
      <c r="Q24" s="246" t="str">
        <f>_xlfn.IFERROR(IF(COUNT(OtherForeign!R16),(OtherForeign!R16),""),0)</f>
        <v/>
      </c>
      <c r="R24" s="137" t="str">
        <f>_xlfn.IFERROR(IF(COUNT(OtherForeign!S16),(OtherForeign!S16),""),"")</f>
        <v/>
      </c>
      <c r="S24" s="137" t="str">
        <f>_xlfn.IFERROR(IF(COUNT(OtherForeign!T16),(OtherForeign!T16),""),"")</f>
        <v/>
      </c>
      <c r="T24" s="137" t="str">
        <f>_xlfn.IFERROR(IF(COUNT(OtherForeign!U16),(OtherForeign!U16),""),"")</f>
        <v/>
      </c>
      <c r="U24" s="157" t="str">
        <f>+_xlfn.IFERROR(IF(COUNT(L24,T24),ROUND(SUM(L24,T24)/SUM('Shareholding Pattern'!$L$57,'Shareholding Pattern'!$T$57)*100,2),""),0)</f>
        <v/>
      </c>
      <c r="V24" s="237" t="str">
        <f>_xlfn.IFERROR(IF(COUNT(OtherForeign!W16),(OtherForeign!W16),""),"")</f>
        <v/>
      </c>
      <c r="W24" s="261" t="str">
        <f t="shared" si="3"/>
        <v/>
      </c>
      <c r="X24" s="237" t="str">
        <f>_xlfn.IFERROR(IF(COUNT(OtherForeign!Y16),(OtherForeign!Y16),""),"")</f>
        <v/>
      </c>
      <c r="Y24" s="157" t="str">
        <f t="shared" si="4"/>
        <v/>
      </c>
      <c r="Z24" s="137" t="str">
        <f>_xlfn.IFERROR(IF(COUNT(OtherForeign!AA16),(OtherForeign!AA16),""),"")</f>
        <v/>
      </c>
      <c r="AA24" s="116"/>
      <c r="AR24" t="s">
        <v>194</v>
      </c>
      <c r="AX24" t="s">
        <v>516</v>
      </c>
      <c r="AZ24" t="s">
        <v>236</v>
      </c>
      <c r="BF24" t="s">
        <v>591</v>
      </c>
    </row>
    <row r="25" spans="5:58" ht="20.1" customHeight="1">
      <c r="E25" s="447" t="s">
        <v>43</v>
      </c>
      <c r="F25" s="447"/>
      <c r="G25" s="447"/>
      <c r="H25" s="180" t="str">
        <f>+_xlfn.IFERROR(IF(COUNT(H20:H24),ROUND(SUM(H20:H24),0),""),"")</f>
        <v/>
      </c>
      <c r="I25" s="180" t="str">
        <f aca="true" t="shared" si="5" ref="I25:Z25">+_xlfn.IFERROR(IF(COUNT(I20:I24),ROUND(SUM(I20:I24),0),""),"")</f>
        <v/>
      </c>
      <c r="J25" s="180" t="str">
        <f t="shared" si="5"/>
        <v/>
      </c>
      <c r="K25" s="180" t="str">
        <f t="shared" si="5"/>
        <v/>
      </c>
      <c r="L25" s="183" t="str">
        <f t="shared" si="5"/>
        <v/>
      </c>
      <c r="M25" s="201" t="str">
        <f>+_xlfn.IFERROR(IF(COUNT(L25),ROUND(L25/'Shareholding Pattern'!$L$57*100,2),""),0)</f>
        <v/>
      </c>
      <c r="N25" s="181" t="str">
        <f t="shared" si="5"/>
        <v/>
      </c>
      <c r="O25" s="181" t="str">
        <f t="shared" si="5"/>
        <v/>
      </c>
      <c r="P25" s="180" t="str">
        <f t="shared" si="5"/>
        <v/>
      </c>
      <c r="Q25" s="209" t="str">
        <f>_xlfn.IFERROR(IF(COUNT(P25),ROUND(P25/$P$58*100,2),""),0)</f>
        <v/>
      </c>
      <c r="R25" s="182" t="str">
        <f t="shared" si="5"/>
        <v/>
      </c>
      <c r="S25" s="182" t="str">
        <f t="shared" si="5"/>
        <v/>
      </c>
      <c r="T25" s="180" t="str">
        <f t="shared" si="5"/>
        <v/>
      </c>
      <c r="U25" s="158" t="str">
        <f>+_xlfn.IFERROR(IF(COUNT(L25,T25),ROUND(SUM(L25,T25)/SUM('Shareholding Pattern'!$L$57,'Shareholding Pattern'!$T$57)*100,2),""),0)</f>
        <v/>
      </c>
      <c r="V25" s="183" t="str">
        <f t="shared" si="5"/>
        <v/>
      </c>
      <c r="W25" s="213" t="str">
        <f t="shared" si="3"/>
        <v/>
      </c>
      <c r="X25" s="77" t="str">
        <f t="shared" si="5"/>
        <v/>
      </c>
      <c r="Y25" s="159" t="str">
        <f t="shared" si="4"/>
        <v/>
      </c>
      <c r="Z25" s="180" t="str">
        <f t="shared" si="5"/>
        <v/>
      </c>
      <c r="AR25" t="s">
        <v>195</v>
      </c>
      <c r="AX25" t="s">
        <v>222</v>
      </c>
      <c r="AZ25" t="s">
        <v>237</v>
      </c>
      <c r="BF25" t="s">
        <v>604</v>
      </c>
    </row>
    <row r="26" spans="5:58" ht="36.75" customHeight="1">
      <c r="E26" s="448" t="s">
        <v>105</v>
      </c>
      <c r="F26" s="448"/>
      <c r="G26" s="448"/>
      <c r="H26" s="180">
        <f aca="true" t="shared" si="6" ref="H26:Z26">+_xlfn.IFERROR(IF(COUNT(H18,H25),ROUND(SUM(H18,H25),0),""),"")</f>
        <v>4</v>
      </c>
      <c r="I26" s="180">
        <f t="shared" si="6"/>
        <v>4620244</v>
      </c>
      <c r="J26" s="180" t="str">
        <f t="shared" si="6"/>
        <v/>
      </c>
      <c r="K26" s="180" t="str">
        <f t="shared" si="6"/>
        <v/>
      </c>
      <c r="L26" s="183">
        <f t="shared" si="6"/>
        <v>4620244</v>
      </c>
      <c r="M26" s="201">
        <f>+_xlfn.IFERROR(IF(COUNT(L26),ROUND(L26/'Shareholding Pattern'!$L$57*100,2),""),0)</f>
        <v>42.47</v>
      </c>
      <c r="N26" s="181">
        <f t="shared" si="6"/>
        <v>4620244</v>
      </c>
      <c r="O26" s="181" t="str">
        <f t="shared" si="6"/>
        <v/>
      </c>
      <c r="P26" s="180">
        <f t="shared" si="6"/>
        <v>4620244</v>
      </c>
      <c r="Q26" s="209">
        <f>_xlfn.IFERROR(IF(COUNT(P26),ROUND(P26/$P$58*100,2),""),0)</f>
        <v>42.47</v>
      </c>
      <c r="R26" s="182" t="str">
        <f t="shared" si="6"/>
        <v/>
      </c>
      <c r="S26" s="182" t="str">
        <f t="shared" si="6"/>
        <v/>
      </c>
      <c r="T26" s="183" t="str">
        <f t="shared" si="6"/>
        <v/>
      </c>
      <c r="U26" s="158">
        <f>+_xlfn.IFERROR(IF(COUNT(L26,T26),ROUND(SUM(L26,T26)/SUM('Shareholding Pattern'!$L$57,'Shareholding Pattern'!$T$57)*100,2),""),0)</f>
        <v>42.47</v>
      </c>
      <c r="V26" s="183" t="str">
        <f t="shared" si="6"/>
        <v/>
      </c>
      <c r="W26" s="213" t="str">
        <f>+_xlfn.IFERROR(IF(COUNT(V26),ROUND(SUM(V26)/SUM(L26)*100,2),""),0)</f>
        <v/>
      </c>
      <c r="X26" s="183" t="str">
        <f t="shared" si="6"/>
        <v/>
      </c>
      <c r="Y26" s="159" t="str">
        <f t="shared" si="4"/>
        <v/>
      </c>
      <c r="Z26" s="183">
        <f t="shared" si="6"/>
        <v>4620244</v>
      </c>
      <c r="AR26" t="s">
        <v>196</v>
      </c>
      <c r="AX26" t="s">
        <v>517</v>
      </c>
      <c r="AZ26" t="s">
        <v>238</v>
      </c>
      <c r="BF26" t="s">
        <v>617</v>
      </c>
    </row>
    <row r="27" spans="5:58" ht="33" customHeight="1">
      <c r="E27" s="179"/>
      <c r="F27" s="274" t="s">
        <v>962</v>
      </c>
      <c r="M27"/>
      <c r="N27"/>
      <c r="O27"/>
      <c r="Q27"/>
      <c r="U27"/>
      <c r="V27"/>
      <c r="W27"/>
      <c r="X27"/>
      <c r="Y27"/>
      <c r="AX27" t="s">
        <v>518</v>
      </c>
      <c r="AZ27" t="s">
        <v>239</v>
      </c>
      <c r="BF27" t="s">
        <v>630</v>
      </c>
    </row>
    <row r="28" spans="5:58" ht="31.5" customHeight="1">
      <c r="E28" s="138" t="s">
        <v>44</v>
      </c>
      <c r="F28" s="362" t="s">
        <v>45</v>
      </c>
      <c r="G28" s="363"/>
      <c r="H28" s="364" t="s">
        <v>1071</v>
      </c>
      <c r="I28" s="363"/>
      <c r="J28" s="363"/>
      <c r="K28" s="363"/>
      <c r="L28" s="363"/>
      <c r="M28" s="363"/>
      <c r="N28" s="363"/>
      <c r="O28" s="363"/>
      <c r="P28" s="363"/>
      <c r="Q28" s="363"/>
      <c r="R28" s="363"/>
      <c r="S28" s="363"/>
      <c r="T28" s="363"/>
      <c r="U28" s="363"/>
      <c r="V28" s="363"/>
      <c r="W28" s="363"/>
      <c r="X28" s="363"/>
      <c r="Y28" s="363"/>
      <c r="Z28" s="365"/>
      <c r="AX28" t="s">
        <v>519</v>
      </c>
      <c r="AZ28" t="s">
        <v>240</v>
      </c>
      <c r="BF28" t="s">
        <v>643</v>
      </c>
    </row>
    <row r="29" spans="5:58" ht="20.1" customHeight="1">
      <c r="E29" s="128" t="s">
        <v>24</v>
      </c>
      <c r="F29" s="459" t="s">
        <v>40</v>
      </c>
      <c r="G29" s="460"/>
      <c r="H29" s="460"/>
      <c r="I29" s="460"/>
      <c r="J29" s="460"/>
      <c r="K29" s="460"/>
      <c r="L29" s="460"/>
      <c r="M29" s="460"/>
      <c r="N29" s="460"/>
      <c r="O29" s="460"/>
      <c r="P29" s="460"/>
      <c r="Q29" s="460"/>
      <c r="R29" s="460"/>
      <c r="S29" s="460"/>
      <c r="T29" s="460"/>
      <c r="U29" s="460"/>
      <c r="V29" s="460"/>
      <c r="W29" s="460"/>
      <c r="X29" s="460"/>
      <c r="Y29" s="460"/>
      <c r="Z29" s="460"/>
      <c r="AX29" t="s">
        <v>520</v>
      </c>
      <c r="AZ29" t="s">
        <v>241</v>
      </c>
      <c r="BF29" t="s">
        <v>656</v>
      </c>
    </row>
    <row r="30" spans="5:58" ht="20.1" customHeight="1">
      <c r="E30" s="130" t="s">
        <v>26</v>
      </c>
      <c r="F30" s="281" t="s">
        <v>46</v>
      </c>
      <c r="H30" s="153"/>
      <c r="I30" s="153"/>
      <c r="J30" s="153"/>
      <c r="K30" s="153"/>
      <c r="L30" s="242" t="str">
        <f>+_xlfn.IFERROR(IF(COUNT(I30:K30),ROUND(SUM(I30:K30),0),""),"")</f>
        <v/>
      </c>
      <c r="M30" s="243" t="str">
        <f>+_xlfn.IFERROR(IF(COUNT(L30),ROUND(L30/'Shareholding Pattern'!$L$57*100,2),""),"")</f>
        <v/>
      </c>
      <c r="N30" s="361" t="str">
        <f aca="true" t="shared" si="7" ref="N30:N38">IF(I30="","",I30)</f>
        <v/>
      </c>
      <c r="O30" s="153"/>
      <c r="P30" s="131" t="str">
        <f>+_xlfn.IFERROR(IF(COUNT(N30:O30),ROUND(SUM(N30:O30),0),""),"")</f>
        <v/>
      </c>
      <c r="Q30" s="208" t="str">
        <f>+_xlfn.IFERROR(IF(COUNT(P30),ROUND(P30/'Shareholding Pattern'!$P$58*100,2),""),"")</f>
        <v/>
      </c>
      <c r="R30" s="153"/>
      <c r="S30" s="153"/>
      <c r="T30" s="131" t="str">
        <f>+_xlfn.IFERROR(IF(COUNT(R30:S30),ROUND(SUM(R30:S30),0),""),"")</f>
        <v/>
      </c>
      <c r="U30" s="244" t="str">
        <f>+_xlfn.IFERROR(IF(COUNT(L30,T30),ROUND(SUM(L30,T30)/SUM('Shareholding Pattern'!$L$57,'Shareholding Pattern'!$T$57)*100,2),""),"")</f>
        <v/>
      </c>
      <c r="V30" s="153"/>
      <c r="W30" s="212" t="str">
        <f aca="true" t="shared" si="8" ref="W30:W41">+_xlfn.IFERROR(IF(COUNT(V30),ROUND(SUM(V30)/SUM(L30)*100,2),""),0)</f>
        <v/>
      </c>
      <c r="X30" s="481"/>
      <c r="Y30" s="482"/>
      <c r="Z30" s="153"/>
      <c r="AR30" t="s">
        <v>197</v>
      </c>
      <c r="AX30" t="s">
        <v>521</v>
      </c>
      <c r="AZ30" t="s">
        <v>242</v>
      </c>
      <c r="BF30" t="s">
        <v>669</v>
      </c>
    </row>
    <row r="31" spans="5:58" ht="20.1" customHeight="1">
      <c r="E31" s="130" t="s">
        <v>28</v>
      </c>
      <c r="F31" s="278" t="s">
        <v>47</v>
      </c>
      <c r="H31" s="153"/>
      <c r="I31" s="153"/>
      <c r="J31" s="153"/>
      <c r="K31" s="153"/>
      <c r="L31" s="218" t="str">
        <f aca="true" t="shared" si="9" ref="L31:L39">+_xlfn.IFERROR(IF(COUNT(I31:K31),ROUND(SUM(I31:K31),0),""),"")</f>
        <v/>
      </c>
      <c r="M31" s="243" t="str">
        <f>+_xlfn.IFERROR(IF(COUNT(L31),ROUND(L31/'Shareholding Pattern'!$L$57*100,2),""),"")</f>
        <v/>
      </c>
      <c r="N31" s="361" t="str">
        <f t="shared" si="7"/>
        <v/>
      </c>
      <c r="O31" s="153"/>
      <c r="P31" s="131" t="str">
        <f aca="true" t="shared" si="10" ref="P31:P38">+_xlfn.IFERROR(IF(COUNT(N31:O31),ROUND(SUM(N31:O31),0),""),"")</f>
        <v/>
      </c>
      <c r="Q31" s="208" t="str">
        <f>+_xlfn.IFERROR(IF(COUNT(P31),ROUND(P31/'Shareholding Pattern'!$P$58*100,2),""),"")</f>
        <v/>
      </c>
      <c r="R31" s="153"/>
      <c r="S31" s="153"/>
      <c r="T31" s="131" t="str">
        <f aca="true" t="shared" si="11" ref="T31:T38">+_xlfn.IFERROR(IF(COUNT(R31:S31),ROUND(SUM(R31:S31),0),""),"")</f>
        <v/>
      </c>
      <c r="U31" s="244" t="str">
        <f>+_xlfn.IFERROR(IF(COUNT(L31,T31),ROUND(SUM(L31,T31)/SUM('Shareholding Pattern'!$L$57,'Shareholding Pattern'!$T$57)*100,2),""),"")</f>
        <v/>
      </c>
      <c r="V31" s="153"/>
      <c r="W31" s="212" t="str">
        <f t="shared" si="8"/>
        <v/>
      </c>
      <c r="X31" s="483"/>
      <c r="Y31" s="484"/>
      <c r="Z31" s="153"/>
      <c r="AR31" t="s">
        <v>198</v>
      </c>
      <c r="AX31" t="s">
        <v>522</v>
      </c>
      <c r="AZ31" t="s">
        <v>243</v>
      </c>
      <c r="BF31" t="s">
        <v>803</v>
      </c>
    </row>
    <row r="32" spans="5:58" ht="20.1" customHeight="1">
      <c r="E32" s="130" t="s">
        <v>30</v>
      </c>
      <c r="F32" s="278" t="s">
        <v>48</v>
      </c>
      <c r="H32" s="153"/>
      <c r="I32" s="153"/>
      <c r="J32" s="153"/>
      <c r="K32" s="153"/>
      <c r="L32" s="218" t="str">
        <f t="shared" si="9"/>
        <v/>
      </c>
      <c r="M32" s="243" t="str">
        <f>+_xlfn.IFERROR(IF(COUNT(L32),ROUND(L32/'Shareholding Pattern'!$L$57*100,2),""),"")</f>
        <v/>
      </c>
      <c r="N32" s="361" t="str">
        <f t="shared" si="7"/>
        <v/>
      </c>
      <c r="O32" s="153"/>
      <c r="P32" s="131" t="str">
        <f t="shared" si="10"/>
        <v/>
      </c>
      <c r="Q32" s="208" t="str">
        <f>+_xlfn.IFERROR(IF(COUNT(P32),ROUND(P32/'Shareholding Pattern'!$P$58*100,2),""),"")</f>
        <v/>
      </c>
      <c r="R32" s="153"/>
      <c r="S32" s="153"/>
      <c r="T32" s="131" t="str">
        <f t="shared" si="11"/>
        <v/>
      </c>
      <c r="U32" s="244" t="str">
        <f>+_xlfn.IFERROR(IF(COUNT(L32,T32),ROUND(SUM(L32,T32)/SUM('Shareholding Pattern'!$L$57,'Shareholding Pattern'!$T$57)*100,2),""),"")</f>
        <v/>
      </c>
      <c r="V32" s="153"/>
      <c r="W32" s="212" t="str">
        <f t="shared" si="8"/>
        <v/>
      </c>
      <c r="X32" s="483"/>
      <c r="Y32" s="484"/>
      <c r="Z32" s="153"/>
      <c r="AR32" t="s">
        <v>199</v>
      </c>
      <c r="AX32" t="s">
        <v>223</v>
      </c>
      <c r="AZ32" t="s">
        <v>244</v>
      </c>
      <c r="BF32" t="s">
        <v>682</v>
      </c>
    </row>
    <row r="33" spans="5:58" ht="20.1" customHeight="1">
      <c r="E33" s="130" t="s">
        <v>32</v>
      </c>
      <c r="F33" s="278" t="s">
        <v>49</v>
      </c>
      <c r="H33" s="153"/>
      <c r="I33" s="153"/>
      <c r="J33" s="153"/>
      <c r="K33" s="153"/>
      <c r="L33" s="218" t="str">
        <f t="shared" si="9"/>
        <v/>
      </c>
      <c r="M33" s="243" t="str">
        <f>+_xlfn.IFERROR(IF(COUNT(L33),ROUND(L33/'Shareholding Pattern'!$L$57*100,2),""),"")</f>
        <v/>
      </c>
      <c r="N33" s="361" t="str">
        <f t="shared" si="7"/>
        <v/>
      </c>
      <c r="O33" s="153"/>
      <c r="P33" s="131" t="str">
        <f t="shared" si="10"/>
        <v/>
      </c>
      <c r="Q33" s="208" t="str">
        <f>+_xlfn.IFERROR(IF(COUNT(P33),ROUND(P33/'Shareholding Pattern'!$P$58*100,2),""),"")</f>
        <v/>
      </c>
      <c r="R33" s="153"/>
      <c r="S33" s="153"/>
      <c r="T33" s="131" t="str">
        <f t="shared" si="11"/>
        <v/>
      </c>
      <c r="U33" s="244" t="str">
        <f>+_xlfn.IFERROR(IF(COUNT(L33,T33),ROUND(SUM(L33,T33)/SUM('Shareholding Pattern'!$L$57,'Shareholding Pattern'!$T$57)*100,2),""),"")</f>
        <v/>
      </c>
      <c r="V33" s="153"/>
      <c r="W33" s="212" t="str">
        <f t="shared" si="8"/>
        <v/>
      </c>
      <c r="X33" s="483"/>
      <c r="Y33" s="484"/>
      <c r="Z33" s="153"/>
      <c r="AR33" t="s">
        <v>200</v>
      </c>
      <c r="AX33" t="s">
        <v>224</v>
      </c>
      <c r="AZ33" t="s">
        <v>245</v>
      </c>
      <c r="BF33" t="s">
        <v>695</v>
      </c>
    </row>
    <row r="34" spans="5:58" ht="20.1" customHeight="1">
      <c r="E34" s="130" t="s">
        <v>42</v>
      </c>
      <c r="F34" s="278" t="s">
        <v>50</v>
      </c>
      <c r="H34" s="153"/>
      <c r="I34" s="153"/>
      <c r="J34" s="153"/>
      <c r="K34" s="153"/>
      <c r="L34" s="218" t="str">
        <f t="shared" si="9"/>
        <v/>
      </c>
      <c r="M34" s="243" t="str">
        <f>+_xlfn.IFERROR(IF(COUNT(L34),ROUND(L34/'Shareholding Pattern'!$L$57*100,2),""),"")</f>
        <v/>
      </c>
      <c r="N34" s="361" t="str">
        <f t="shared" si="7"/>
        <v/>
      </c>
      <c r="O34" s="153"/>
      <c r="P34" s="131" t="str">
        <f t="shared" si="10"/>
        <v/>
      </c>
      <c r="Q34" s="208" t="str">
        <f>+_xlfn.IFERROR(IF(COUNT(P34),ROUND(P34/'Shareholding Pattern'!$P$58*100,2),""),"")</f>
        <v/>
      </c>
      <c r="R34" s="153"/>
      <c r="S34" s="153"/>
      <c r="T34" s="131" t="str">
        <f>+_xlfn.IFERROR(IF(COUNT(R34,S34),ROUND(SUM(R34,S34),0),""),"")</f>
        <v/>
      </c>
      <c r="U34" s="244" t="str">
        <f>+_xlfn.IFERROR(IF(COUNT(L34,T34),ROUND(SUM(L34,T34)/SUM('Shareholding Pattern'!$L$57,'Shareholding Pattern'!$T$57)*100,2),""),"")</f>
        <v/>
      </c>
      <c r="V34" s="153"/>
      <c r="W34" s="212" t="str">
        <f t="shared" si="8"/>
        <v/>
      </c>
      <c r="X34" s="483"/>
      <c r="Y34" s="484"/>
      <c r="Z34" s="153"/>
      <c r="AR34" t="s">
        <v>201</v>
      </c>
      <c r="AX34" t="s">
        <v>225</v>
      </c>
      <c r="AZ34" t="s">
        <v>246</v>
      </c>
      <c r="BF34" t="s">
        <v>708</v>
      </c>
    </row>
    <row r="35" spans="5:58" ht="20.1" customHeight="1">
      <c r="E35" s="130" t="s">
        <v>51</v>
      </c>
      <c r="F35" s="278" t="s">
        <v>31</v>
      </c>
      <c r="H35" s="153"/>
      <c r="I35" s="153"/>
      <c r="J35" s="153"/>
      <c r="K35" s="153"/>
      <c r="L35" s="218" t="str">
        <f t="shared" si="9"/>
        <v/>
      </c>
      <c r="M35" s="243" t="str">
        <f>+_xlfn.IFERROR(IF(COUNT(L35),ROUND(L35/'Shareholding Pattern'!$L$57*100,2),""),"")</f>
        <v/>
      </c>
      <c r="N35" s="361" t="str">
        <f t="shared" si="7"/>
        <v/>
      </c>
      <c r="O35" s="153"/>
      <c r="P35" s="131" t="str">
        <f t="shared" si="10"/>
        <v/>
      </c>
      <c r="Q35" s="208" t="str">
        <f>+_xlfn.IFERROR(IF(COUNT(P35),ROUND(P35/'Shareholding Pattern'!$P$58*100,2),""),"")</f>
        <v/>
      </c>
      <c r="R35" s="153"/>
      <c r="S35" s="153"/>
      <c r="T35" s="131" t="str">
        <f t="shared" si="11"/>
        <v/>
      </c>
      <c r="U35" s="244" t="str">
        <f>+_xlfn.IFERROR(IF(COUNT(L35,T35),ROUND(SUM(L35,T35)/SUM('Shareholding Pattern'!$L$57,'Shareholding Pattern'!$T$57)*100,2),""),"")</f>
        <v/>
      </c>
      <c r="V35" s="153"/>
      <c r="W35" s="212" t="str">
        <f t="shared" si="8"/>
        <v/>
      </c>
      <c r="X35" s="483"/>
      <c r="Y35" s="484"/>
      <c r="Z35" s="153"/>
      <c r="AR35" t="s">
        <v>202</v>
      </c>
      <c r="AX35" t="s">
        <v>226</v>
      </c>
      <c r="AZ35" t="s">
        <v>923</v>
      </c>
      <c r="BF35" t="s">
        <v>721</v>
      </c>
    </row>
    <row r="36" spans="5:58" ht="20.1" customHeight="1">
      <c r="E36" s="130" t="s">
        <v>52</v>
      </c>
      <c r="F36" s="278" t="s">
        <v>53</v>
      </c>
      <c r="H36" s="153"/>
      <c r="I36" s="153"/>
      <c r="J36" s="153"/>
      <c r="K36" s="153"/>
      <c r="L36" s="218" t="str">
        <f t="shared" si="9"/>
        <v/>
      </c>
      <c r="M36" s="243" t="str">
        <f>+_xlfn.IFERROR(IF(COUNT(L36),ROUND(L36/'Shareholding Pattern'!$L$57*100,2),""),"")</f>
        <v/>
      </c>
      <c r="N36" s="361" t="str">
        <f t="shared" si="7"/>
        <v/>
      </c>
      <c r="O36" s="153"/>
      <c r="P36" s="131" t="str">
        <f t="shared" si="10"/>
        <v/>
      </c>
      <c r="Q36" s="208" t="str">
        <f>+_xlfn.IFERROR(IF(COUNT(P36),ROUND(P36/'Shareholding Pattern'!$P$58*100,2),""),"")</f>
        <v/>
      </c>
      <c r="R36" s="153"/>
      <c r="S36" s="153"/>
      <c r="T36" s="131" t="str">
        <f t="shared" si="11"/>
        <v/>
      </c>
      <c r="U36" s="244" t="str">
        <f>+_xlfn.IFERROR(IF(COUNT(L36,T36),ROUND(SUM(L36,T36)/SUM('Shareholding Pattern'!$L$57,'Shareholding Pattern'!$T$57)*100,2),""),"")</f>
        <v/>
      </c>
      <c r="V36" s="153"/>
      <c r="W36" s="212" t="str">
        <f t="shared" si="8"/>
        <v/>
      </c>
      <c r="X36" s="483"/>
      <c r="Y36" s="484"/>
      <c r="Z36" s="153"/>
      <c r="AR36" t="s">
        <v>203</v>
      </c>
      <c r="AX36" t="s">
        <v>523</v>
      </c>
      <c r="AZ36" t="s">
        <v>247</v>
      </c>
      <c r="BF36" t="s">
        <v>734</v>
      </c>
    </row>
    <row r="37" spans="5:58" ht="20.1" customHeight="1">
      <c r="E37" s="130" t="s">
        <v>54</v>
      </c>
      <c r="F37" s="278" t="s">
        <v>55</v>
      </c>
      <c r="H37" s="153"/>
      <c r="I37" s="153"/>
      <c r="J37" s="153"/>
      <c r="K37" s="153"/>
      <c r="L37" s="218" t="str">
        <f t="shared" si="9"/>
        <v/>
      </c>
      <c r="M37" s="243" t="str">
        <f>+_xlfn.IFERROR(IF(COUNT(L37),ROUND(L37/'Shareholding Pattern'!$L$57*100,2),""),"")</f>
        <v/>
      </c>
      <c r="N37" s="361" t="str">
        <f t="shared" si="7"/>
        <v/>
      </c>
      <c r="O37" s="153"/>
      <c r="P37" s="131" t="str">
        <f t="shared" si="10"/>
        <v/>
      </c>
      <c r="Q37" s="208" t="str">
        <f>+_xlfn.IFERROR(IF(COUNT(P37),ROUND(P37/'Shareholding Pattern'!$P$58*100,2),""),"")</f>
        <v/>
      </c>
      <c r="R37" s="153"/>
      <c r="S37" s="153"/>
      <c r="T37" s="131" t="str">
        <f t="shared" si="11"/>
        <v/>
      </c>
      <c r="U37" s="244" t="str">
        <f>+_xlfn.IFERROR(IF(COUNT(L37,T37),ROUND(SUM(L37,T37)/SUM('Shareholding Pattern'!$L$57,'Shareholding Pattern'!$T$57)*100,2),""),"")</f>
        <v/>
      </c>
      <c r="V37" s="153"/>
      <c r="W37" s="212" t="str">
        <f t="shared" si="8"/>
        <v/>
      </c>
      <c r="X37" s="483"/>
      <c r="Y37" s="484"/>
      <c r="Z37" s="153"/>
      <c r="AR37" t="s">
        <v>204</v>
      </c>
      <c r="AX37" t="s">
        <v>227</v>
      </c>
      <c r="AZ37" t="s">
        <v>248</v>
      </c>
      <c r="BF37" t="s">
        <v>818</v>
      </c>
    </row>
    <row r="38" spans="5:58" ht="20.1" customHeight="1">
      <c r="E38" s="136" t="s">
        <v>56</v>
      </c>
      <c r="F38" s="280" t="s">
        <v>33</v>
      </c>
      <c r="H38" s="153"/>
      <c r="I38" s="153"/>
      <c r="J38" s="153"/>
      <c r="K38" s="153"/>
      <c r="L38" s="245" t="str">
        <f t="shared" si="9"/>
        <v/>
      </c>
      <c r="M38" s="289" t="str">
        <f>+_xlfn.IFERROR(IF(COUNT(L38),ROUND(L38/'Shareholding Pattern'!$L$57*100,2),""),"")</f>
        <v/>
      </c>
      <c r="N38" s="361" t="str">
        <f t="shared" si="7"/>
        <v/>
      </c>
      <c r="O38" s="153"/>
      <c r="P38" s="137" t="str">
        <f t="shared" si="10"/>
        <v/>
      </c>
      <c r="Q38" s="246" t="str">
        <f>+_xlfn.IFERROR(IF(COUNT(P38),ROUND(P38/'Shareholding Pattern'!$P$58*100,2),""),"")</f>
        <v/>
      </c>
      <c r="R38" s="153"/>
      <c r="S38" s="153"/>
      <c r="T38" s="137" t="str">
        <f t="shared" si="11"/>
        <v/>
      </c>
      <c r="U38" s="247" t="str">
        <f>+_xlfn.IFERROR(IF(COUNT(L38,T38),ROUND(SUM(L38,T38)/SUM('Shareholding Pattern'!$L$57,'Shareholding Pattern'!$T$57)*100,2),""),"")</f>
        <v/>
      </c>
      <c r="V38" s="153"/>
      <c r="W38" s="212" t="str">
        <f t="shared" si="8"/>
        <v/>
      </c>
      <c r="X38" s="483"/>
      <c r="Y38" s="484"/>
      <c r="Z38" s="153"/>
      <c r="AR38" t="s">
        <v>205</v>
      </c>
      <c r="AX38" t="s">
        <v>524</v>
      </c>
      <c r="AZ38" t="s">
        <v>249</v>
      </c>
      <c r="BF38" t="s">
        <v>831</v>
      </c>
    </row>
    <row r="39" spans="5:58" ht="20.1" customHeight="1">
      <c r="E39" s="447" t="s">
        <v>57</v>
      </c>
      <c r="F39" s="447"/>
      <c r="G39" s="447"/>
      <c r="H39" s="4" t="str">
        <f aca="true" t="shared" si="12" ref="H39:Z39">+_xlfn.IFERROR(IF(COUNT(H30:H38),ROUND(SUM(H30:H38),0),""),"")</f>
        <v/>
      </c>
      <c r="I39" s="4" t="str">
        <f t="shared" si="12"/>
        <v/>
      </c>
      <c r="J39" s="4" t="str">
        <f t="shared" si="12"/>
        <v/>
      </c>
      <c r="K39" s="77" t="str">
        <f t="shared" si="12"/>
        <v/>
      </c>
      <c r="L39" s="77" t="str">
        <f t="shared" si="9"/>
        <v/>
      </c>
      <c r="M39" s="202" t="str">
        <f>+_xlfn.IFERROR(IF(COUNT(L39),ROUND(L39/'Shareholding Pattern'!$L$57*100,2),""),"")</f>
        <v/>
      </c>
      <c r="N39" s="202" t="str">
        <f t="shared" si="12"/>
        <v/>
      </c>
      <c r="O39" s="202" t="str">
        <f t="shared" si="12"/>
        <v/>
      </c>
      <c r="P39" s="4" t="str">
        <f t="shared" si="12"/>
        <v/>
      </c>
      <c r="Q39" s="209" t="str">
        <f>+_xlfn.IFERROR(IF(COUNT(P39),ROUND(P39/'Shareholding Pattern'!$P$58*100,2),""),"")</f>
        <v/>
      </c>
      <c r="R39" s="4" t="str">
        <f t="shared" si="12"/>
        <v/>
      </c>
      <c r="S39" s="4" t="str">
        <f t="shared" si="12"/>
        <v/>
      </c>
      <c r="T39" s="4" t="str">
        <f t="shared" si="12"/>
        <v/>
      </c>
      <c r="U39" s="184" t="str">
        <f>+_xlfn.IFERROR(IF(COUNT(L39,T39),ROUND(SUM(L39,T39)/SUM('Shareholding Pattern'!$L$57,'Shareholding Pattern'!$T$57)*100,2),""),"")</f>
        <v/>
      </c>
      <c r="V39" s="77" t="str">
        <f t="shared" si="12"/>
        <v/>
      </c>
      <c r="W39" s="214" t="str">
        <f t="shared" si="8"/>
        <v/>
      </c>
      <c r="X39" s="483"/>
      <c r="Y39" s="484"/>
      <c r="Z39" s="4" t="str">
        <f t="shared" si="12"/>
        <v/>
      </c>
      <c r="AR39" t="s">
        <v>206</v>
      </c>
      <c r="AX39" t="s">
        <v>525</v>
      </c>
      <c r="AZ39" t="s">
        <v>925</v>
      </c>
      <c r="BF39" t="s">
        <v>846</v>
      </c>
    </row>
    <row r="40" spans="5:58" ht="37.5" customHeight="1">
      <c r="E40" s="185" t="s">
        <v>60</v>
      </c>
      <c r="F40" s="273" t="s">
        <v>61</v>
      </c>
      <c r="G40" s="268"/>
      <c r="H40" s="153"/>
      <c r="I40" s="153"/>
      <c r="J40" s="153"/>
      <c r="K40" s="153"/>
      <c r="L40" s="248" t="str">
        <f>+_xlfn.IFERROR(IF(COUNT(I40:K40),ROUND(SUM(I40:K40),0),""),"")</f>
        <v/>
      </c>
      <c r="M40" s="249" t="str">
        <f>+_xlfn.IFERROR(IF(COUNT(L40),ROUND(L40/'Shareholding Pattern'!$L$57*100,2),""),"")</f>
        <v/>
      </c>
      <c r="N40" s="361" t="str">
        <f>IF(I40="","",I40)</f>
        <v/>
      </c>
      <c r="O40" s="153"/>
      <c r="P40" s="250" t="str">
        <f aca="true" t="shared" si="13" ref="P40">+_xlfn.IFERROR(IF(COUNT(N40:O40),ROUND(SUM(N40:O40),0),""),"")</f>
        <v/>
      </c>
      <c r="Q40" s="250" t="str">
        <f>+_xlfn.IFERROR(IF(COUNT(P40),ROUND(P40/'Shareholding Pattern'!$P$58*100,2),""),"")</f>
        <v/>
      </c>
      <c r="R40" s="153"/>
      <c r="S40" s="153"/>
      <c r="T40" s="250" t="str">
        <f aca="true" t="shared" si="14" ref="T40">+_xlfn.IFERROR(IF(COUNT(R40:S40),ROUND(SUM(R40:S40),0),""),"")</f>
        <v/>
      </c>
      <c r="U40" s="251" t="str">
        <f>+_xlfn.IFERROR(IF(COUNT(L40,T40),ROUND(SUM(L40,T40)/SUM('Shareholding Pattern'!$L$57,'Shareholding Pattern'!$T$57)*100,2),""),"")</f>
        <v/>
      </c>
      <c r="V40" s="329"/>
      <c r="W40" s="317" t="str">
        <f t="shared" si="8"/>
        <v/>
      </c>
      <c r="X40" s="483"/>
      <c r="Y40" s="484"/>
      <c r="Z40" s="329"/>
      <c r="AR40" t="s">
        <v>207</v>
      </c>
      <c r="AX40" t="s">
        <v>228</v>
      </c>
      <c r="AZ40" t="s">
        <v>250</v>
      </c>
      <c r="BF40" t="s">
        <v>864</v>
      </c>
    </row>
    <row r="41" spans="5:44" ht="20.1" customHeight="1">
      <c r="E41" s="447" t="s">
        <v>62</v>
      </c>
      <c r="F41" s="447"/>
      <c r="G41" s="447"/>
      <c r="H41" s="1" t="str">
        <f>+IF(COUNT(H40),SUM(H40),"")</f>
        <v/>
      </c>
      <c r="I41" s="1" t="str">
        <f aca="true" t="shared" si="15" ref="I41:V41">+IF(COUNT(I40),SUM(I40),"")</f>
        <v/>
      </c>
      <c r="J41" s="1" t="str">
        <f t="shared" si="15"/>
        <v/>
      </c>
      <c r="K41" s="1" t="str">
        <f t="shared" si="15"/>
        <v/>
      </c>
      <c r="L41" s="57" t="str">
        <f t="shared" si="15"/>
        <v/>
      </c>
      <c r="M41" s="202" t="str">
        <f>+_xlfn.IFERROR(IF(COUNT(L41),ROUND(L41/'Shareholding Pattern'!$L$57*100,2),""),"")</f>
        <v/>
      </c>
      <c r="N41" s="37" t="str">
        <f t="shared" si="15"/>
        <v/>
      </c>
      <c r="O41" s="37" t="str">
        <f t="shared" si="15"/>
        <v/>
      </c>
      <c r="P41" s="1" t="str">
        <f t="shared" si="15"/>
        <v/>
      </c>
      <c r="Q41" s="210" t="str">
        <f>+_xlfn.IFERROR(IF(COUNT(P41),ROUND(P41/'Shareholding Pattern'!$P$58*100,2),""),"")</f>
        <v/>
      </c>
      <c r="R41" s="1" t="str">
        <f t="shared" si="15"/>
        <v/>
      </c>
      <c r="S41" s="1" t="str">
        <f t="shared" si="15"/>
        <v/>
      </c>
      <c r="T41" s="1" t="str">
        <f t="shared" si="15"/>
        <v/>
      </c>
      <c r="U41" s="184" t="str">
        <f>+_xlfn.IFERROR(IF(COUNT(L41,T41),ROUND(SUM(L41,T41)/SUM('Shareholding Pattern'!$L$57,'Shareholding Pattern'!$T$57)*100,2),""),"")</f>
        <v/>
      </c>
      <c r="V41" s="57" t="str">
        <f t="shared" si="15"/>
        <v/>
      </c>
      <c r="W41" s="214" t="str">
        <f t="shared" si="8"/>
        <v/>
      </c>
      <c r="X41" s="483"/>
      <c r="Y41" s="484"/>
      <c r="Z41" s="1" t="str">
        <f aca="true" t="shared" si="16" ref="Z41">+IF(COUNT(Z40),SUM(Z40),"")</f>
        <v/>
      </c>
      <c r="AR41" t="s">
        <v>966</v>
      </c>
    </row>
    <row r="42" spans="5:26" ht="20.1" customHeight="1">
      <c r="E42" s="134" t="s">
        <v>63</v>
      </c>
      <c r="F42" s="275" t="s">
        <v>64</v>
      </c>
      <c r="G42" s="186"/>
      <c r="H42" s="186"/>
      <c r="I42" s="186"/>
      <c r="J42" s="186"/>
      <c r="K42" s="186"/>
      <c r="L42" s="186"/>
      <c r="M42" s="187"/>
      <c r="N42" s="188"/>
      <c r="O42" s="188"/>
      <c r="P42" s="186"/>
      <c r="Q42" s="187"/>
      <c r="R42" s="186"/>
      <c r="S42" s="186"/>
      <c r="T42" s="186"/>
      <c r="U42" s="186"/>
      <c r="V42" s="188"/>
      <c r="W42" s="189"/>
      <c r="X42" s="483"/>
      <c r="Y42" s="484"/>
      <c r="Z42" s="190"/>
    </row>
    <row r="43" spans="5:44" ht="51.75" customHeight="1">
      <c r="E43" s="170" t="s">
        <v>76</v>
      </c>
      <c r="F43" s="276" t="s">
        <v>65</v>
      </c>
      <c r="H43" s="153">
        <v>2701</v>
      </c>
      <c r="I43" s="153">
        <v>2305791</v>
      </c>
      <c r="J43" s="153"/>
      <c r="K43" s="153"/>
      <c r="L43" s="252">
        <f>+_xlfn.IFERROR(IF(COUNT(I43:K43),ROUND(SUM(I43:K43),0),""),"")</f>
        <v>2305791</v>
      </c>
      <c r="M43" s="253">
        <f>+_xlfn.IFERROR(IF(COUNT(L43),ROUND(L43/'Shareholding Pattern'!$L$57*100,2),""),"")</f>
        <v>21.2</v>
      </c>
      <c r="N43" s="361">
        <f aca="true" t="shared" si="17" ref="N43:N48">IF(I43="","",I43)</f>
        <v>2305791</v>
      </c>
      <c r="O43" s="153"/>
      <c r="P43" s="254">
        <f aca="true" t="shared" si="18" ref="P43">+_xlfn.IFERROR(IF(COUNT(N43:O43),ROUND(SUM(N43:O43),0),""),"")</f>
        <v>2305791</v>
      </c>
      <c r="Q43" s="206">
        <f>+_xlfn.IFERROR(IF(COUNT(P43),ROUND(P43/'Shareholding Pattern'!$P$58*100,2),""),"")</f>
        <v>21.2</v>
      </c>
      <c r="R43" s="153"/>
      <c r="S43" s="153"/>
      <c r="T43" s="254" t="str">
        <f>+_xlfn.IFERROR(IF(COUNT(R43:S43),ROUND(SUM(R43:S43),0),""),"")</f>
        <v/>
      </c>
      <c r="U43" s="255">
        <f>+_xlfn.IFERROR(IF(COUNT(L43,T43),ROUND(SUM(L43,T43)/SUM('Shareholding Pattern'!$L$57,'Shareholding Pattern'!$T$57)*100,2),""),"")</f>
        <v>21.2</v>
      </c>
      <c r="V43" s="330"/>
      <c r="W43" s="212" t="str">
        <f aca="true" t="shared" si="19" ref="W43:W50">+_xlfn.IFERROR(IF(COUNT(V43),ROUND(SUM(V43)/SUM(L43)*100,2),""),0)</f>
        <v/>
      </c>
      <c r="X43" s="483"/>
      <c r="Y43" s="484"/>
      <c r="Z43" s="153">
        <v>2137438</v>
      </c>
      <c r="AR43" t="s">
        <v>208</v>
      </c>
    </row>
    <row r="44" spans="5:44" ht="43.5" customHeight="1">
      <c r="E44" s="170" t="s">
        <v>77</v>
      </c>
      <c r="F44" s="277" t="s">
        <v>66</v>
      </c>
      <c r="H44" s="153">
        <v>28</v>
      </c>
      <c r="I44" s="153">
        <v>2634065</v>
      </c>
      <c r="J44" s="153"/>
      <c r="K44" s="153"/>
      <c r="L44" s="252">
        <f aca="true" t="shared" si="20" ref="L44:L50">+_xlfn.IFERROR(IF(COUNT(I44:K44),ROUND(SUM(I44:K44),0),""),"")</f>
        <v>2634065</v>
      </c>
      <c r="M44" s="253">
        <f>+_xlfn.IFERROR(IF(COUNT(L44),ROUND(L44/'Shareholding Pattern'!$L$57*100,2),""),"")</f>
        <v>24.21</v>
      </c>
      <c r="N44" s="361">
        <f t="shared" si="17"/>
        <v>2634065</v>
      </c>
      <c r="O44" s="153"/>
      <c r="P44" s="254">
        <f aca="true" t="shared" si="21" ref="P44:P48">+_xlfn.IFERROR(IF(COUNT(N44:O44),ROUND(SUM(N44:O44),0),""),"")</f>
        <v>2634065</v>
      </c>
      <c r="Q44" s="206">
        <f>+_xlfn.IFERROR(IF(COUNT(P44),ROUND(P44/'Shareholding Pattern'!$P$58*100,2),""),"")</f>
        <v>24.21</v>
      </c>
      <c r="R44" s="153"/>
      <c r="S44" s="153"/>
      <c r="T44" s="254" t="str">
        <f aca="true" t="shared" si="22" ref="T44:T50">+_xlfn.IFERROR(IF(COUNT(R44:S44),ROUND(SUM(R44:S44),0),""),"")</f>
        <v/>
      </c>
      <c r="U44" s="255">
        <f>+_xlfn.IFERROR(IF(COUNT(L44,T44),ROUND(SUM(L44,T44)/SUM('Shareholding Pattern'!$L$57,'Shareholding Pattern'!$T$57)*100,2),""),"")</f>
        <v>24.21</v>
      </c>
      <c r="V44" s="330"/>
      <c r="W44" s="212" t="str">
        <f t="shared" si="19"/>
        <v/>
      </c>
      <c r="X44" s="483"/>
      <c r="Y44" s="484"/>
      <c r="Z44" s="153">
        <v>2634065</v>
      </c>
      <c r="AR44" t="s">
        <v>209</v>
      </c>
    </row>
    <row r="45" spans="5:44" ht="20.1" customHeight="1">
      <c r="E45" s="170" t="s">
        <v>28</v>
      </c>
      <c r="F45" s="278" t="s">
        <v>67</v>
      </c>
      <c r="H45" s="153"/>
      <c r="I45" s="153"/>
      <c r="J45" s="153"/>
      <c r="K45" s="153"/>
      <c r="L45" s="252" t="str">
        <f t="shared" si="20"/>
        <v/>
      </c>
      <c r="M45" s="253" t="str">
        <f>+_xlfn.IFERROR(IF(COUNT(L45),ROUND(L45/'Shareholding Pattern'!$L$57*100,2),""),"")</f>
        <v/>
      </c>
      <c r="N45" s="361" t="str">
        <f t="shared" si="17"/>
        <v/>
      </c>
      <c r="O45" s="153"/>
      <c r="P45" s="254" t="str">
        <f t="shared" si="21"/>
        <v/>
      </c>
      <c r="Q45" s="206" t="str">
        <f>+_xlfn.IFERROR(IF(COUNT(P45),ROUND(P45/'Shareholding Pattern'!$P$58*100,2),""),"")</f>
        <v/>
      </c>
      <c r="R45" s="153"/>
      <c r="S45" s="153"/>
      <c r="T45" s="254" t="str">
        <f t="shared" si="22"/>
        <v/>
      </c>
      <c r="U45" s="255" t="str">
        <f>+_xlfn.IFERROR(IF(COUNT(L45,T45),ROUND(SUM(L45,T45)/SUM('Shareholding Pattern'!$L$57,'Shareholding Pattern'!$T$57)*100,2),""),"")</f>
        <v/>
      </c>
      <c r="V45" s="330"/>
      <c r="W45" s="212" t="str">
        <f t="shared" si="19"/>
        <v/>
      </c>
      <c r="X45" s="483"/>
      <c r="Y45" s="484"/>
      <c r="Z45" s="153"/>
      <c r="AR45" t="s">
        <v>210</v>
      </c>
    </row>
    <row r="46" spans="5:44" ht="20.1" customHeight="1">
      <c r="E46" s="170" t="s">
        <v>30</v>
      </c>
      <c r="F46" s="278" t="s">
        <v>68</v>
      </c>
      <c r="H46" s="153"/>
      <c r="I46" s="153"/>
      <c r="J46" s="153"/>
      <c r="K46" s="153"/>
      <c r="L46" s="252" t="str">
        <f t="shared" si="20"/>
        <v/>
      </c>
      <c r="M46" s="253" t="str">
        <f>+_xlfn.IFERROR(IF(COUNT(L46),ROUND(L46/'Shareholding Pattern'!$L$57*100,2),""),"")</f>
        <v/>
      </c>
      <c r="N46" s="361" t="str">
        <f t="shared" si="17"/>
        <v/>
      </c>
      <c r="O46" s="153"/>
      <c r="P46" s="254" t="str">
        <f t="shared" si="21"/>
        <v/>
      </c>
      <c r="Q46" s="254" t="str">
        <f>+_xlfn.IFERROR(IF(COUNT(P46),ROUND(P46/'Shareholding Pattern'!$P$58*100,2),""),"")</f>
        <v/>
      </c>
      <c r="R46" s="153"/>
      <c r="S46" s="153"/>
      <c r="T46" s="254" t="str">
        <f t="shared" si="22"/>
        <v/>
      </c>
      <c r="U46" s="255" t="str">
        <f>+_xlfn.IFERROR(IF(COUNT(L46,T46),ROUND(SUM(L46,T46)/SUM('Shareholding Pattern'!$L$57,'Shareholding Pattern'!$T$57)*100,2),""),"")</f>
        <v/>
      </c>
      <c r="V46" s="330"/>
      <c r="W46" s="212" t="str">
        <f t="shared" si="19"/>
        <v/>
      </c>
      <c r="X46" s="483"/>
      <c r="Y46" s="484"/>
      <c r="Z46" s="153"/>
      <c r="AR46" t="s">
        <v>211</v>
      </c>
    </row>
    <row r="47" spans="5:44" ht="39" customHeight="1">
      <c r="E47" s="170" t="s">
        <v>32</v>
      </c>
      <c r="F47" s="279" t="s">
        <v>69</v>
      </c>
      <c r="H47" s="153"/>
      <c r="I47" s="153"/>
      <c r="J47" s="153"/>
      <c r="K47" s="153"/>
      <c r="L47" s="252" t="str">
        <f t="shared" si="20"/>
        <v/>
      </c>
      <c r="M47" s="253" t="str">
        <f>+_xlfn.IFERROR(IF(COUNT(L47),ROUND(L47/'Shareholding Pattern'!$L$57*100,2),""),"")</f>
        <v/>
      </c>
      <c r="N47" s="361" t="str">
        <f t="shared" si="17"/>
        <v/>
      </c>
      <c r="O47" s="153"/>
      <c r="P47" s="254" t="str">
        <f t="shared" si="21"/>
        <v/>
      </c>
      <c r="Q47" s="254" t="str">
        <f>+_xlfn.IFERROR(IF(COUNT(P47),ROUND(P47/'Shareholding Pattern'!$P$58*100,2),""),"")</f>
        <v/>
      </c>
      <c r="R47" s="153"/>
      <c r="S47" s="153"/>
      <c r="T47" s="254" t="str">
        <f t="shared" si="22"/>
        <v/>
      </c>
      <c r="U47" s="255" t="str">
        <f>+_xlfn.IFERROR(IF(COUNT(L47,T47),ROUND(SUM(L47,T47)/SUM('Shareholding Pattern'!$L$57,'Shareholding Pattern'!$T$57)*100,2),""),"")</f>
        <v/>
      </c>
      <c r="V47" s="153"/>
      <c r="W47" s="212" t="str">
        <f t="shared" si="19"/>
        <v/>
      </c>
      <c r="X47" s="483"/>
      <c r="Y47" s="484"/>
      <c r="Z47" s="153"/>
      <c r="AR47" t="s">
        <v>212</v>
      </c>
    </row>
    <row r="48" spans="5:44" ht="20.1" customHeight="1">
      <c r="E48" s="191" t="s">
        <v>42</v>
      </c>
      <c r="F48" s="280" t="s">
        <v>33</v>
      </c>
      <c r="H48" s="153">
        <v>136</v>
      </c>
      <c r="I48" s="153">
        <v>1318648</v>
      </c>
      <c r="J48" s="153"/>
      <c r="K48" s="153"/>
      <c r="L48" s="256">
        <f t="shared" si="20"/>
        <v>1318648</v>
      </c>
      <c r="M48" s="257">
        <f>+_xlfn.IFERROR(IF(COUNT(L48),ROUND(L48/'Shareholding Pattern'!$L$57*100,2),""),"")</f>
        <v>12.12</v>
      </c>
      <c r="N48" s="361">
        <f t="shared" si="17"/>
        <v>1318648</v>
      </c>
      <c r="O48" s="153"/>
      <c r="P48" s="258">
        <f t="shared" si="21"/>
        <v>1318648</v>
      </c>
      <c r="Q48" s="259">
        <f>+_xlfn.IFERROR(IF(COUNT(P48),ROUND(P48/'Shareholding Pattern'!$P$58*100,2),""),"")</f>
        <v>12.12</v>
      </c>
      <c r="R48" s="153"/>
      <c r="S48" s="153"/>
      <c r="T48" s="258" t="str">
        <f t="shared" si="22"/>
        <v/>
      </c>
      <c r="U48" s="260">
        <f>+_xlfn.IFERROR(IF(COUNT(L48,T48),ROUND(SUM(L48,T48)/SUM('Shareholding Pattern'!$L$57,'Shareholding Pattern'!$T$57)*100,2),""),"")</f>
        <v>12.12</v>
      </c>
      <c r="V48" s="153"/>
      <c r="W48" s="261" t="str">
        <f t="shared" si="19"/>
        <v/>
      </c>
      <c r="X48" s="483"/>
      <c r="Y48" s="484"/>
      <c r="Z48" s="153">
        <v>344683</v>
      </c>
      <c r="AR48" t="s">
        <v>213</v>
      </c>
    </row>
    <row r="49" spans="5:44" ht="20.1" customHeight="1">
      <c r="E49" s="447" t="s">
        <v>70</v>
      </c>
      <c r="F49" s="447"/>
      <c r="G49" s="447"/>
      <c r="H49" s="193">
        <f>+_xlfn.IFERROR(IF(COUNT(H43:H48),ROUND(SUM(H43:H48),0),""),"")</f>
        <v>2865</v>
      </c>
      <c r="I49" s="193">
        <f aca="true" t="shared" si="23" ref="I49:V49">+_xlfn.IFERROR(IF(COUNT(I43:I48),ROUND(SUM(I43:I48),0),""),"")</f>
        <v>6258504</v>
      </c>
      <c r="J49" s="193" t="str">
        <f t="shared" si="23"/>
        <v/>
      </c>
      <c r="K49" s="193" t="str">
        <f t="shared" si="23"/>
        <v/>
      </c>
      <c r="L49" s="219">
        <f t="shared" si="20"/>
        <v>6258504</v>
      </c>
      <c r="M49" s="203">
        <f>+_xlfn.IFERROR(IF(COUNT(L49),ROUND(L49/'Shareholding Pattern'!$L$57*100,2),""),"")</f>
        <v>57.53</v>
      </c>
      <c r="N49" s="195">
        <f t="shared" si="23"/>
        <v>6258504</v>
      </c>
      <c r="O49" s="195" t="str">
        <f t="shared" si="23"/>
        <v/>
      </c>
      <c r="P49" s="194">
        <f aca="true" t="shared" si="24" ref="P49">+_xlfn.IFERROR(IF(COUNT(N49:O49),ROUND(SUM(N49:O49),0),""),"")</f>
        <v>6258504</v>
      </c>
      <c r="Q49" s="207">
        <f>+_xlfn.IFERROR(IF(COUNT(P49),ROUND(P49/'Shareholding Pattern'!$P$58*100,2),""),"")</f>
        <v>57.53</v>
      </c>
      <c r="R49" s="193" t="str">
        <f>+_xlfn.IFERROR(IF(COUNT(R43:R48),ROUND(SUM(R43:R48),0),""),"")</f>
        <v/>
      </c>
      <c r="S49" s="193" t="str">
        <f t="shared" si="23"/>
        <v/>
      </c>
      <c r="T49" s="194" t="str">
        <f aca="true" t="shared" si="25" ref="T49">+_xlfn.IFERROR(IF(COUNT(R49:S49),ROUND(SUM(R49:S49),0),""),"")</f>
        <v/>
      </c>
      <c r="U49" s="196">
        <f>+_xlfn.IFERROR(IF(COUNT(L49,T49),ROUND(SUM(L49,T49)/SUM('Shareholding Pattern'!$L$57,'Shareholding Pattern'!$T$57)*100,2),""),"")</f>
        <v>57.53</v>
      </c>
      <c r="V49" s="195" t="str">
        <f t="shared" si="23"/>
        <v/>
      </c>
      <c r="W49" s="213" t="str">
        <f t="shared" si="19"/>
        <v/>
      </c>
      <c r="X49" s="483"/>
      <c r="Y49" s="484"/>
      <c r="Z49" s="193">
        <f aca="true" t="shared" si="26" ref="Z49">+_xlfn.IFERROR(IF(COUNT(Z43:Z48),ROUND(SUM(Z43:Z48),0),""),"")</f>
        <v>5116186</v>
      </c>
      <c r="AR49" t="s">
        <v>214</v>
      </c>
    </row>
    <row r="50" spans="5:44" ht="20.1" customHeight="1">
      <c r="E50" s="448" t="s">
        <v>106</v>
      </c>
      <c r="F50" s="448"/>
      <c r="G50" s="448"/>
      <c r="H50" s="193">
        <f>+_xlfn.IFERROR(IF(COUNT(H39,H41,H49),ROUND(SUM(H39,H41,H49),0),""),"")</f>
        <v>2865</v>
      </c>
      <c r="I50" s="193">
        <f aca="true" t="shared" si="27" ref="I50:V50">+_xlfn.IFERROR(IF(COUNT(I39,I41,I49),ROUND(SUM(I39,I41,I49),0),""),"")</f>
        <v>6258504</v>
      </c>
      <c r="J50" s="193" t="str">
        <f t="shared" si="27"/>
        <v/>
      </c>
      <c r="K50" s="220" t="str">
        <f t="shared" si="27"/>
        <v/>
      </c>
      <c r="L50" s="219">
        <f t="shared" si="20"/>
        <v>6258504</v>
      </c>
      <c r="M50" s="203">
        <f>+_xlfn.IFERROR(IF(COUNT(L50),ROUND(L50/'Shareholding Pattern'!$L$57*100,2),""),"")</f>
        <v>57.53</v>
      </c>
      <c r="N50" s="195">
        <f t="shared" si="27"/>
        <v>6258504</v>
      </c>
      <c r="O50" s="195" t="str">
        <f t="shared" si="27"/>
        <v/>
      </c>
      <c r="P50" s="193">
        <f t="shared" si="27"/>
        <v>6258504</v>
      </c>
      <c r="Q50" s="207">
        <f>+_xlfn.IFERROR(IF(COUNT(P50),ROUND(P50/'Shareholding Pattern'!$P$58*100,2),""),"")</f>
        <v>57.53</v>
      </c>
      <c r="R50" s="193" t="str">
        <f>+_xlfn.IFERROR(IF(COUNT(R39,R40,R49),ROUND(SUM(R39,R40,R49),0),""),"")</f>
        <v/>
      </c>
      <c r="S50" s="193" t="str">
        <f>+_xlfn.IFERROR(IF(COUNT(S39,S40,S49),ROUND(SUM(S39,S40,S49),0),""),"")</f>
        <v/>
      </c>
      <c r="T50" s="197" t="str">
        <f t="shared" si="22"/>
        <v/>
      </c>
      <c r="U50" s="196">
        <f>+_xlfn.IFERROR(IF(COUNT(L50,T50),ROUND(SUM(L50,T50)/SUM('Shareholding Pattern'!$L$57,'Shareholding Pattern'!$T$57)*100,2),""),"")</f>
        <v>57.53</v>
      </c>
      <c r="V50" s="195" t="str">
        <f t="shared" si="27"/>
        <v/>
      </c>
      <c r="W50" s="213" t="str">
        <f t="shared" si="19"/>
        <v/>
      </c>
      <c r="X50" s="485"/>
      <c r="Y50" s="486"/>
      <c r="Z50" s="193">
        <f aca="true" t="shared" si="28" ref="Z50">+_xlfn.IFERROR(IF(COUNT(Z39,Z41,Z49),ROUND(SUM(Z39,Z41,Z49),0),""),"")</f>
        <v>5116186</v>
      </c>
      <c r="AR50" t="s">
        <v>215</v>
      </c>
    </row>
    <row r="51" spans="5:26" ht="34.5" customHeight="1">
      <c r="E51" s="192"/>
      <c r="F51" s="286" t="s">
        <v>963</v>
      </c>
      <c r="G51" s="283"/>
      <c r="H51" s="283"/>
      <c r="I51" s="283"/>
      <c r="J51" s="283"/>
      <c r="K51" s="283"/>
      <c r="L51" s="283"/>
      <c r="M51" s="283"/>
      <c r="N51" s="283"/>
      <c r="O51" s="283"/>
      <c r="P51" s="283"/>
      <c r="Q51" s="283"/>
      <c r="R51" s="283"/>
      <c r="S51" s="283"/>
      <c r="T51" s="283"/>
      <c r="U51" s="283"/>
      <c r="V51" s="283"/>
      <c r="W51" s="283"/>
      <c r="X51" s="283"/>
      <c r="Y51" s="283"/>
      <c r="Z51" s="284"/>
    </row>
    <row r="52" spans="5:26" ht="42" customHeight="1">
      <c r="E52" s="152"/>
      <c r="F52" s="274" t="s">
        <v>964</v>
      </c>
      <c r="M52"/>
      <c r="N52"/>
      <c r="O52"/>
      <c r="Q52"/>
      <c r="U52"/>
      <c r="V52"/>
      <c r="W52"/>
      <c r="X52"/>
      <c r="Y52"/>
      <c r="Z52" s="285"/>
    </row>
    <row r="53" spans="5:26" ht="34.5" customHeight="1">
      <c r="E53" s="138" t="s">
        <v>58</v>
      </c>
      <c r="F53" s="475" t="s">
        <v>59</v>
      </c>
      <c r="G53" s="476"/>
      <c r="H53" s="476"/>
      <c r="I53" s="476"/>
      <c r="J53" s="476"/>
      <c r="K53" s="476"/>
      <c r="L53" s="476"/>
      <c r="M53" s="476"/>
      <c r="N53" s="476"/>
      <c r="O53" s="476"/>
      <c r="P53" s="476"/>
      <c r="Q53" s="476"/>
      <c r="R53" s="476"/>
      <c r="S53" s="476"/>
      <c r="T53" s="476"/>
      <c r="U53" s="476"/>
      <c r="V53" s="476"/>
      <c r="W53" s="476"/>
      <c r="X53" s="476"/>
      <c r="Y53" s="476"/>
      <c r="Z53" s="477"/>
    </row>
    <row r="54" spans="5:44" ht="33" customHeight="1">
      <c r="E54" s="139" t="s">
        <v>78</v>
      </c>
      <c r="F54" s="282" t="s">
        <v>71</v>
      </c>
      <c r="H54" s="153"/>
      <c r="I54" s="153"/>
      <c r="J54" s="153"/>
      <c r="K54" s="153"/>
      <c r="L54" s="252" t="str">
        <f>+_xlfn.IFERROR(IF(COUNT(I54:K54),ROUND(SUM(I54:K54),2),""),"")</f>
        <v/>
      </c>
      <c r="M54" s="204"/>
      <c r="N54" s="361" t="str">
        <f aca="true" t="shared" si="29" ref="N54:N55">IF(I54="","",I54)</f>
        <v/>
      </c>
      <c r="O54" s="153"/>
      <c r="P54" s="254" t="str">
        <f>+_xlfn.IFERROR(IF(COUNT(N54:O54),ROUND(SUM(N54:O54),2),""),"")</f>
        <v/>
      </c>
      <c r="Q54" s="206" t="str">
        <f>+_xlfn.IFERROR(IF(COUNT(P54),ROUND(P54/'Shareholding Pattern'!$P$58*100,2),""),"")</f>
        <v/>
      </c>
      <c r="R54" s="153"/>
      <c r="S54" s="153"/>
      <c r="T54" s="254" t="str">
        <f>+_xlfn.IFERROR(IF(COUNT(R54:S54),ROUND(SUM(R54:S54),2),""),"")</f>
        <v/>
      </c>
      <c r="U54" s="178"/>
      <c r="V54" s="331"/>
      <c r="W54" s="212" t="str">
        <f aca="true" t="shared" si="30" ref="W54:W58">+_xlfn.IFERROR(IF(COUNT(V54),ROUND(SUM(V54)/SUM(L54)*100,2),""),0)</f>
        <v/>
      </c>
      <c r="X54" s="461"/>
      <c r="Y54" s="462"/>
      <c r="Z54" s="153"/>
      <c r="AR54" t="s">
        <v>216</v>
      </c>
    </row>
    <row r="55" spans="5:44" ht="33.75" customHeight="1">
      <c r="E55" s="139" t="s">
        <v>60</v>
      </c>
      <c r="F55" s="282" t="s">
        <v>72</v>
      </c>
      <c r="H55" s="153"/>
      <c r="I55" s="153"/>
      <c r="J55" s="153"/>
      <c r="K55" s="153"/>
      <c r="L55" s="252" t="str">
        <f>+_xlfn.IFERROR(IF(COUNT(I55:K55),ROUND(SUM(I55:K55),2),""),"")</f>
        <v/>
      </c>
      <c r="M55" s="262" t="str">
        <f>+_xlfn.IFERROR(IF(COUNT(L55),ROUND(L55/'Shareholding Pattern'!$L$57*100,2),""),"")</f>
        <v/>
      </c>
      <c r="N55" s="361" t="str">
        <f t="shared" si="29"/>
        <v/>
      </c>
      <c r="O55" s="153"/>
      <c r="P55" s="254" t="str">
        <f>+_xlfn.IFERROR(IF(COUNT(N55:O55),ROUND(SUM(N55:O55),2),""),"")</f>
        <v/>
      </c>
      <c r="Q55" s="206" t="str">
        <f>+_xlfn.IFERROR(IF(COUNT(P55),ROUND(P55/'Shareholding Pattern'!$P$58*100,2),""),"")</f>
        <v/>
      </c>
      <c r="R55" s="153"/>
      <c r="S55" s="153"/>
      <c r="T55" s="254" t="str">
        <f>+_xlfn.IFERROR(IF(COUNT(R55:S55),ROUND(SUM(R55:S55),2),""),"")</f>
        <v/>
      </c>
      <c r="U55" s="172" t="str">
        <f>+_xlfn.IFERROR(IF(COUNT(L55,T55),ROUND(SUM(L55,T55)/SUM('Shareholding Pattern'!$L$57,'Shareholding Pattern'!$T$57)*100,2),""),"")</f>
        <v/>
      </c>
      <c r="V55" s="331"/>
      <c r="W55" s="212" t="str">
        <f t="shared" si="30"/>
        <v/>
      </c>
      <c r="X55" s="463"/>
      <c r="Y55" s="464"/>
      <c r="Z55" s="153"/>
      <c r="AR55" t="s">
        <v>217</v>
      </c>
    </row>
    <row r="56" spans="5:44" ht="31.5" customHeight="1">
      <c r="E56" s="480" t="s">
        <v>73</v>
      </c>
      <c r="F56" s="480"/>
      <c r="G56" s="480"/>
      <c r="H56" s="173" t="str">
        <f>_xlfn.IFERROR(IF(COUNT(H54:H55),ROUND(SUM(H54:H55),0),""),"")</f>
        <v/>
      </c>
      <c r="I56" s="173" t="str">
        <f aca="true" t="shared" si="31" ref="I56:Z56">_xlfn.IFERROR(IF(COUNT(I54:I55),ROUND(SUM(I54:I55),0),""),"")</f>
        <v/>
      </c>
      <c r="J56" s="173" t="str">
        <f t="shared" si="31"/>
        <v/>
      </c>
      <c r="K56" s="173" t="str">
        <f t="shared" si="31"/>
        <v/>
      </c>
      <c r="L56" s="173" t="str">
        <f t="shared" si="31"/>
        <v/>
      </c>
      <c r="M56" s="204"/>
      <c r="N56" s="174" t="str">
        <f t="shared" si="31"/>
        <v/>
      </c>
      <c r="O56" s="174" t="str">
        <f t="shared" si="31"/>
        <v/>
      </c>
      <c r="P56" s="175" t="str">
        <f t="shared" si="31"/>
        <v/>
      </c>
      <c r="Q56" s="206" t="str">
        <f>+_xlfn.IFERROR(IF(COUNT(P56),ROUND(P56/'Shareholding Pattern'!$P$58*100,2),""),"")</f>
        <v/>
      </c>
      <c r="R56" s="171" t="str">
        <f t="shared" si="31"/>
        <v/>
      </c>
      <c r="S56" s="171" t="str">
        <f t="shared" si="31"/>
        <v/>
      </c>
      <c r="T56" s="171" t="str">
        <f t="shared" si="31"/>
        <v/>
      </c>
      <c r="U56" s="178"/>
      <c r="V56" s="173" t="str">
        <f t="shared" si="31"/>
        <v/>
      </c>
      <c r="W56" s="212" t="str">
        <f t="shared" si="30"/>
        <v/>
      </c>
      <c r="X56" s="463"/>
      <c r="Y56" s="464"/>
      <c r="Z56" s="171" t="str">
        <f t="shared" si="31"/>
        <v/>
      </c>
      <c r="AR56" t="s">
        <v>218</v>
      </c>
    </row>
    <row r="57" spans="5:26" ht="26.25" customHeight="1">
      <c r="E57" s="474" t="s">
        <v>74</v>
      </c>
      <c r="F57" s="474"/>
      <c r="G57" s="474"/>
      <c r="H57" s="173">
        <f aca="true" t="shared" si="32" ref="H57:Z57">+_xlfn.IFERROR(IF(COUNT(H26,H50,H55),ROUND(SUM(H26,H50,H55),0),""),"")</f>
        <v>2869</v>
      </c>
      <c r="I57" s="173">
        <f t="shared" si="32"/>
        <v>10878748</v>
      </c>
      <c r="J57" s="173" t="str">
        <f t="shared" si="32"/>
        <v/>
      </c>
      <c r="K57" s="173" t="str">
        <f t="shared" si="32"/>
        <v/>
      </c>
      <c r="L57" s="173">
        <f t="shared" si="32"/>
        <v>10878748</v>
      </c>
      <c r="M57" s="205">
        <f>+_xlfn.IFERROR(IF(COUNT(L57),ROUND(L57/'Shareholding Pattern'!$L$57*100,2),""),0)</f>
        <v>100</v>
      </c>
      <c r="N57" s="177">
        <f t="shared" si="32"/>
        <v>10878748</v>
      </c>
      <c r="O57" s="177" t="str">
        <f t="shared" si="32"/>
        <v/>
      </c>
      <c r="P57" s="173">
        <f t="shared" si="32"/>
        <v>10878748</v>
      </c>
      <c r="Q57" s="206">
        <f>+_xlfn.IFERROR(IF(COUNT(P57),ROUND(P57/'Shareholding Pattern'!$P$58*100,2),""),0)</f>
        <v>100</v>
      </c>
      <c r="R57" s="173" t="str">
        <f t="shared" si="32"/>
        <v/>
      </c>
      <c r="S57" s="173" t="str">
        <f t="shared" si="32"/>
        <v/>
      </c>
      <c r="T57" s="173" t="str">
        <f t="shared" si="32"/>
        <v/>
      </c>
      <c r="U57" s="176">
        <f>+_xlfn.IFERROR(IF(COUNT(L57,T57),ROUND(SUM(L57,T57)/SUM('Shareholding Pattern'!$L$57,'Shareholding Pattern'!$T$57)*100,2),""),0)</f>
        <v>100</v>
      </c>
      <c r="V57" s="173" t="str">
        <f t="shared" si="32"/>
        <v/>
      </c>
      <c r="W57" s="212" t="str">
        <f t="shared" si="30"/>
        <v/>
      </c>
      <c r="X57" s="465"/>
      <c r="Y57" s="466"/>
      <c r="Z57" s="171">
        <f t="shared" si="32"/>
        <v>9736430</v>
      </c>
    </row>
    <row r="58" spans="5:44" ht="22.5" customHeight="1">
      <c r="E58" s="474" t="s">
        <v>75</v>
      </c>
      <c r="F58" s="474"/>
      <c r="G58" s="474"/>
      <c r="H58" s="173">
        <f aca="true" t="shared" si="33" ref="H58:Z58">+_xlfn.IFERROR(IF(COUNT(H26,H50,H56),ROUND(SUM(H26,H50,H56),0),""),"")</f>
        <v>2869</v>
      </c>
      <c r="I58" s="173">
        <f t="shared" si="33"/>
        <v>10878748</v>
      </c>
      <c r="J58" s="173" t="str">
        <f t="shared" si="33"/>
        <v/>
      </c>
      <c r="K58" s="173" t="str">
        <f t="shared" si="33"/>
        <v/>
      </c>
      <c r="L58" s="173">
        <f t="shared" si="33"/>
        <v>10878748</v>
      </c>
      <c r="M58" s="325">
        <f>+_xlfn.IFERROR(IF(COUNT(L57),ROUND(L57/'Shareholding Pattern'!$L$57*100,2),""),"")</f>
        <v>100</v>
      </c>
      <c r="N58" s="177">
        <f t="shared" si="33"/>
        <v>10878748</v>
      </c>
      <c r="O58" s="177" t="str">
        <f t="shared" si="33"/>
        <v/>
      </c>
      <c r="P58" s="173">
        <f t="shared" si="33"/>
        <v>10878748</v>
      </c>
      <c r="Q58" s="206">
        <f>+_xlfn.IFERROR(IF(COUNT(P58),ROUND(P58/'Shareholding Pattern'!$P$58*100,2),""),"")</f>
        <v>100</v>
      </c>
      <c r="R58" s="173" t="str">
        <f t="shared" si="33"/>
        <v/>
      </c>
      <c r="S58" s="171" t="str">
        <f t="shared" si="33"/>
        <v/>
      </c>
      <c r="T58" s="173" t="str">
        <f t="shared" si="33"/>
        <v/>
      </c>
      <c r="U58" s="326">
        <f t="shared" si="33"/>
        <v>100</v>
      </c>
      <c r="V58" s="173" t="str">
        <f t="shared" si="33"/>
        <v/>
      </c>
      <c r="W58" s="212" t="str">
        <f t="shared" si="30"/>
        <v/>
      </c>
      <c r="X58" s="173" t="str">
        <f t="shared" si="33"/>
        <v/>
      </c>
      <c r="Y58" s="212" t="str">
        <f>+_xlfn.IFERROR(IF(COUNT(X58),ROUND(SUM(X58)/SUM(L58)*100,2),""),0)</f>
        <v/>
      </c>
      <c r="Z58" s="171">
        <f t="shared" si="33"/>
        <v>9736430</v>
      </c>
      <c r="AR58" t="s">
        <v>219</v>
      </c>
    </row>
    <row r="59" spans="5:26" ht="37.5" customHeight="1">
      <c r="E59" s="489" t="s">
        <v>184</v>
      </c>
      <c r="F59" s="490"/>
      <c r="G59" s="490"/>
      <c r="H59" s="490"/>
      <c r="I59" s="490"/>
      <c r="J59" s="490"/>
      <c r="K59" s="490"/>
      <c r="L59" s="490"/>
      <c r="M59" s="491"/>
      <c r="N59" s="487"/>
      <c r="O59" s="488"/>
      <c r="P59" s="293"/>
      <c r="Q59" s="294"/>
      <c r="R59" s="294"/>
      <c r="S59" s="294"/>
      <c r="T59" s="294"/>
      <c r="U59" s="294"/>
      <c r="V59" s="294"/>
      <c r="W59" s="294"/>
      <c r="X59" s="478"/>
      <c r="Y59" s="478"/>
      <c r="Z59" s="479"/>
    </row>
    <row r="60" ht="15"/>
  </sheetData>
  <sheetProtection password="F884" sheet="1" objects="1" scenarios="1"/>
  <mergeCells count="36">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s>
  <dataValidations count="7">
    <dataValidation type="whole" operator="lessThanOrEqual" allowBlank="1" showInputMessage="1" showErrorMessage="1" sqref="V30:V38 V40 V43:V48 V54:V55">
      <formula1>I30</formula1>
    </dataValidation>
    <dataValidation type="whole" operator="lessThanOrEqual" allowBlank="1" showInputMessage="1" showErrorMessage="1" sqref="Z31:Z38 Z55">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H48 N30:O38 I54:K55 R40:S40 R30:S38 I30:K38 N40:O40 R54:S55 I43:K48 I40:K40 R43:S48 N43:O43 N45:O48 N44 N54:O55">
      <formula1>0</formula1>
    </dataValidation>
    <dataValidation type="whole" operator="greaterThan" allowBlank="1" showInputMessage="1" showErrorMessage="1" sqref="H54:H55 H40 H43:H47 H30:H38">
      <formula1>0</formula1>
    </dataValidation>
    <dataValidation operator="greaterThan" allowBlank="1" showInputMessage="1" showErrorMessage="1" sqref="H20:H24 H14:H17"/>
    <dataValidation type="decimal" operator="lessThanOrEqual" allowBlank="1" showInputMessage="1" showErrorMessage="1" sqref="Z54">
      <formula1>L54</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sheetPr codeName="Sheet2">
    <tabColor theme="7"/>
  </sheetPr>
  <dimension ref="E1:AD20"/>
  <sheetViews>
    <sheetView showGridLines="0" zoomScale="85" zoomScaleNormal="85" workbookViewId="0" topLeftCell="D7">
      <selection activeCell="F20" sqref="F20"/>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2.8515625" style="0" customWidth="1"/>
    <col min="28" max="28" width="4.7109375" style="0" customWidth="1"/>
    <col min="29" max="16383" width="4.8515625" style="0" hidden="1" customWidth="1"/>
    <col min="16384" max="16384" width="4.421875" style="0" hidden="1" customWidth="1"/>
  </cols>
  <sheetData>
    <row r="1" ht="15" hidden="1">
      <c r="I1">
        <v>4</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9.75" customHeight="1" hidden="1"/>
    <row r="6" ht="13.5" customHeight="1" hidden="1"/>
    <row r="9" spans="5:26" ht="29.25" customHeight="1">
      <c r="E9" s="437" t="s">
        <v>138</v>
      </c>
      <c r="F9" s="437" t="s">
        <v>137</v>
      </c>
      <c r="G9" s="456" t="s">
        <v>1</v>
      </c>
      <c r="H9" s="456" t="s">
        <v>3</v>
      </c>
      <c r="I9" s="456" t="s">
        <v>4</v>
      </c>
      <c r="J9" s="456" t="s">
        <v>5</v>
      </c>
      <c r="K9" s="456" t="s">
        <v>6</v>
      </c>
      <c r="L9" s="456" t="s">
        <v>7</v>
      </c>
      <c r="M9" s="492" t="s">
        <v>8</v>
      </c>
      <c r="N9" s="493"/>
      <c r="O9" s="493"/>
      <c r="P9" s="494"/>
      <c r="Q9" s="456" t="s">
        <v>9</v>
      </c>
      <c r="R9" s="456" t="s">
        <v>1064</v>
      </c>
      <c r="S9" s="456" t="s">
        <v>135</v>
      </c>
      <c r="T9" s="437" t="s">
        <v>144</v>
      </c>
      <c r="U9" s="467" t="s">
        <v>12</v>
      </c>
      <c r="V9" s="468"/>
      <c r="W9" s="467" t="s">
        <v>13</v>
      </c>
      <c r="X9" s="468"/>
      <c r="Y9" s="456" t="s">
        <v>14</v>
      </c>
      <c r="Z9" s="436" t="s">
        <v>1053</v>
      </c>
    </row>
    <row r="10" spans="5:26" ht="31.5" customHeight="1">
      <c r="E10" s="457"/>
      <c r="F10" s="454"/>
      <c r="G10" s="457"/>
      <c r="H10" s="457"/>
      <c r="I10" s="457"/>
      <c r="J10" s="457"/>
      <c r="K10" s="457"/>
      <c r="L10" s="457"/>
      <c r="M10" s="443" t="s">
        <v>136</v>
      </c>
      <c r="N10" s="451"/>
      <c r="O10" s="452"/>
      <c r="P10" s="456" t="s">
        <v>16</v>
      </c>
      <c r="Q10" s="457"/>
      <c r="R10" s="457"/>
      <c r="S10" s="457"/>
      <c r="T10" s="457"/>
      <c r="U10" s="471"/>
      <c r="V10" s="472"/>
      <c r="W10" s="471"/>
      <c r="X10" s="472"/>
      <c r="Y10" s="457"/>
      <c r="Z10" s="445"/>
    </row>
    <row r="11" spans="5:26" ht="78.75" customHeight="1">
      <c r="E11" s="458"/>
      <c r="F11" s="455"/>
      <c r="G11" s="458"/>
      <c r="H11" s="458"/>
      <c r="I11" s="458"/>
      <c r="J11" s="458"/>
      <c r="K11" s="458"/>
      <c r="L11" s="458"/>
      <c r="M11" s="36" t="s">
        <v>142</v>
      </c>
      <c r="N11" s="36" t="s">
        <v>18</v>
      </c>
      <c r="O11" s="35" t="s">
        <v>19</v>
      </c>
      <c r="P11" s="458"/>
      <c r="Q11" s="458"/>
      <c r="R11" s="458"/>
      <c r="S11" s="458"/>
      <c r="T11" s="458"/>
      <c r="U11" s="35" t="s">
        <v>20</v>
      </c>
      <c r="V11" s="35" t="s">
        <v>21</v>
      </c>
      <c r="W11" s="35" t="s">
        <v>20</v>
      </c>
      <c r="X11" s="35" t="s">
        <v>21</v>
      </c>
      <c r="Y11" s="458"/>
      <c r="Z11" s="445"/>
    </row>
    <row r="12" spans="5:26" ht="16.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30" s="11" customFormat="1" ht="15" hidden="1">
      <c r="E13" s="221"/>
      <c r="F13" s="290"/>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f>IF(COUNT(H19:$Y$15004)=0,"",SUM(AC1:AC65536))</f>
        <v>4</v>
      </c>
    </row>
    <row r="14" spans="5:26"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29" ht="24.75" customHeight="1">
      <c r="E15" s="221">
        <v>1</v>
      </c>
      <c r="F15" s="369" t="s">
        <v>1077</v>
      </c>
      <c r="G15" s="370" t="s">
        <v>1081</v>
      </c>
      <c r="H15" s="51">
        <v>590554</v>
      </c>
      <c r="I15" s="51"/>
      <c r="J15" s="51"/>
      <c r="K15" s="368">
        <f>+_xlfn.IFERROR(IF(COUNT(H15:J15),ROUND(SUM(H15:J15),0),""),"")</f>
        <v>590554</v>
      </c>
      <c r="L15" s="55">
        <f>+_xlfn.IFERROR(IF(COUNT(K15),ROUND(K15/'Shareholding Pattern'!$L$57*100,2),""),0)</f>
        <v>5.43</v>
      </c>
      <c r="M15" s="233">
        <f>IF(H15="","",H15)</f>
        <v>590554</v>
      </c>
      <c r="N15" s="233"/>
      <c r="O15" s="318">
        <f>+_xlfn.IFERROR(IF(COUNT(M15:N15),ROUND(SUM(M15,N15),2),""),"")</f>
        <v>590554</v>
      </c>
      <c r="P15" s="55">
        <f>+_xlfn.IFERROR(IF(COUNT(O15),ROUND(O15/('Shareholding Pattern'!$P$58)*100,2),""),0)</f>
        <v>5.43</v>
      </c>
      <c r="Q15" s="51"/>
      <c r="R15" s="51"/>
      <c r="S15" s="368" t="str">
        <f>+_xlfn.IFERROR(IF(COUNT(Q15:R15),ROUND(SUM(Q15:R15),0),""),"")</f>
        <v/>
      </c>
      <c r="T15" s="17">
        <f>+_xlfn.IFERROR(IF(COUNT(K15,S15),ROUND(SUM(S15,K15)/SUM('Shareholding Pattern'!$L$57,'Shareholding Pattern'!$T$57)*100,2),""),0)</f>
        <v>5.43</v>
      </c>
      <c r="U15" s="51"/>
      <c r="V15" s="318" t="str">
        <f>+_xlfn.IFERROR(IF(COUNT(U15),ROUND(SUM(U15)/SUM(K15)*100,2),""),0)</f>
        <v/>
      </c>
      <c r="W15" s="51"/>
      <c r="X15" s="318" t="str">
        <f>+_xlfn.IFERROR(IF(COUNT(W15),ROUND(SUM(W15)/SUM(K15)*100,2),""),0)</f>
        <v/>
      </c>
      <c r="Y15" s="51">
        <v>590554</v>
      </c>
      <c r="Z15" s="316"/>
      <c r="AA15" s="11"/>
      <c r="AB15" s="11"/>
      <c r="AC15" s="11">
        <f>IF(SUM(H15:Y15)&gt;0,1,0)</f>
        <v>1</v>
      </c>
    </row>
    <row r="16" spans="5:29" ht="24.75" customHeight="1">
      <c r="E16" s="221">
        <v>2</v>
      </c>
      <c r="F16" s="369" t="s">
        <v>1078</v>
      </c>
      <c r="G16" s="370" t="s">
        <v>1082</v>
      </c>
      <c r="H16" s="51">
        <v>2322740</v>
      </c>
      <c r="I16" s="51"/>
      <c r="J16" s="51"/>
      <c r="K16" s="368">
        <f>+_xlfn.IFERROR(IF(COUNT(H16:J16),ROUND(SUM(H16:J16),0),""),"")</f>
        <v>2322740</v>
      </c>
      <c r="L16" s="55">
        <f>+_xlfn.IFERROR(IF(COUNT(K16),ROUND(K16/'Shareholding Pattern'!$L$57*100,2),""),0)</f>
        <v>21.35</v>
      </c>
      <c r="M16" s="233">
        <f>IF(H16="","",H16)</f>
        <v>2322740</v>
      </c>
      <c r="N16" s="233"/>
      <c r="O16" s="318">
        <f>+_xlfn.IFERROR(IF(COUNT(M16:N16),ROUND(SUM(M16,N16),2),""),"")</f>
        <v>2322740</v>
      </c>
      <c r="P16" s="55">
        <f>+_xlfn.IFERROR(IF(COUNT(O16),ROUND(O16/('Shareholding Pattern'!$P$58)*100,2),""),0)</f>
        <v>21.35</v>
      </c>
      <c r="Q16" s="51"/>
      <c r="R16" s="51"/>
      <c r="S16" s="368" t="str">
        <f>+_xlfn.IFERROR(IF(COUNT(Q16:R16),ROUND(SUM(Q16:R16),0),""),"")</f>
        <v/>
      </c>
      <c r="T16" s="17">
        <f>+_xlfn.IFERROR(IF(COUNT(K16,S16),ROUND(SUM(S16,K16)/SUM('Shareholding Pattern'!$L$57,'Shareholding Pattern'!$T$57)*100,2),""),0)</f>
        <v>21.35</v>
      </c>
      <c r="U16" s="51"/>
      <c r="V16" s="318" t="str">
        <f>+_xlfn.IFERROR(IF(COUNT(U16),ROUND(SUM(U16)/SUM(K16)*100,2),""),0)</f>
        <v/>
      </c>
      <c r="W16" s="51"/>
      <c r="X16" s="318" t="str">
        <f>+_xlfn.IFERROR(IF(COUNT(W16),ROUND(SUM(W16)/SUM(K16)*100,2),""),0)</f>
        <v/>
      </c>
      <c r="Y16" s="51">
        <v>2322740</v>
      </c>
      <c r="Z16" s="316"/>
      <c r="AA16" s="11"/>
      <c r="AB16" s="11"/>
      <c r="AC16" s="11">
        <f>IF(SUM(H16:Y16)&gt;0,1,0)</f>
        <v>1</v>
      </c>
    </row>
    <row r="17" spans="5:29" ht="24.75" customHeight="1">
      <c r="E17" s="221">
        <v>3</v>
      </c>
      <c r="F17" s="369" t="s">
        <v>1079</v>
      </c>
      <c r="G17" s="370" t="s">
        <v>1083</v>
      </c>
      <c r="H17" s="51">
        <v>859450</v>
      </c>
      <c r="I17" s="51"/>
      <c r="J17" s="51"/>
      <c r="K17" s="368">
        <f>+_xlfn.IFERROR(IF(COUNT(H17:J17),ROUND(SUM(H17:J17),0),""),"")</f>
        <v>859450</v>
      </c>
      <c r="L17" s="55">
        <f>+_xlfn.IFERROR(IF(COUNT(K17),ROUND(K17/'Shareholding Pattern'!$L$57*100,2),""),0)</f>
        <v>7.9</v>
      </c>
      <c r="M17" s="233">
        <f>IF(H17="","",H17)</f>
        <v>859450</v>
      </c>
      <c r="N17" s="233"/>
      <c r="O17" s="318">
        <f>+_xlfn.IFERROR(IF(COUNT(M17:N17),ROUND(SUM(M17,N17),2),""),"")</f>
        <v>859450</v>
      </c>
      <c r="P17" s="55">
        <f>+_xlfn.IFERROR(IF(COUNT(O17),ROUND(O17/('Shareholding Pattern'!$P$58)*100,2),""),0)</f>
        <v>7.9</v>
      </c>
      <c r="Q17" s="51"/>
      <c r="R17" s="51"/>
      <c r="S17" s="368" t="str">
        <f>+_xlfn.IFERROR(IF(COUNT(Q17:R17),ROUND(SUM(Q17:R17),0),""),"")</f>
        <v/>
      </c>
      <c r="T17" s="17">
        <f>+_xlfn.IFERROR(IF(COUNT(K17,S17),ROUND(SUM(S17,K17)/SUM('Shareholding Pattern'!$L$57,'Shareholding Pattern'!$T$57)*100,2),""),0)</f>
        <v>7.9</v>
      </c>
      <c r="U17" s="51"/>
      <c r="V17" s="318" t="str">
        <f>+_xlfn.IFERROR(IF(COUNT(U17),ROUND(SUM(U17)/SUM(K17)*100,2),""),0)</f>
        <v/>
      </c>
      <c r="W17" s="51"/>
      <c r="X17" s="318" t="str">
        <f>+_xlfn.IFERROR(IF(COUNT(W17),ROUND(SUM(W17)/SUM(K17)*100,2),""),0)</f>
        <v/>
      </c>
      <c r="Y17" s="51">
        <v>859450</v>
      </c>
      <c r="Z17" s="316"/>
      <c r="AA17" s="11"/>
      <c r="AB17" s="11"/>
      <c r="AC17" s="11">
        <f>IF(SUM(H17:Y17)&gt;0,1,0)</f>
        <v>1</v>
      </c>
    </row>
    <row r="18" spans="5:29" ht="24.75" customHeight="1">
      <c r="E18" s="221">
        <v>4</v>
      </c>
      <c r="F18" s="369" t="s">
        <v>1080</v>
      </c>
      <c r="G18" s="370" t="s">
        <v>1084</v>
      </c>
      <c r="H18" s="51">
        <v>847500</v>
      </c>
      <c r="I18" s="51"/>
      <c r="J18" s="51"/>
      <c r="K18" s="368">
        <f>+_xlfn.IFERROR(IF(COUNT(H18:J18),ROUND(SUM(H18:J18),0),""),"")</f>
        <v>847500</v>
      </c>
      <c r="L18" s="55">
        <f>+_xlfn.IFERROR(IF(COUNT(K18),ROUND(K18/'Shareholding Pattern'!$L$57*100,2),""),0)</f>
        <v>7.79</v>
      </c>
      <c r="M18" s="233">
        <f>IF(H18="","",H18)</f>
        <v>847500</v>
      </c>
      <c r="N18" s="233"/>
      <c r="O18" s="318">
        <f>+_xlfn.IFERROR(IF(COUNT(M18:N18),ROUND(SUM(M18,N18),2),""),"")</f>
        <v>847500</v>
      </c>
      <c r="P18" s="55">
        <f>+_xlfn.IFERROR(IF(COUNT(O18),ROUND(O18/('Shareholding Pattern'!$P$58)*100,2),""),0)</f>
        <v>7.79</v>
      </c>
      <c r="Q18" s="51"/>
      <c r="R18" s="51"/>
      <c r="S18" s="368" t="str">
        <f>+_xlfn.IFERROR(IF(COUNT(Q18:R18),ROUND(SUM(Q18:R18),0),""),"")</f>
        <v/>
      </c>
      <c r="T18" s="17">
        <f>+_xlfn.IFERROR(IF(COUNT(K18,S18),ROUND(SUM(S18,K18)/SUM('Shareholding Pattern'!$L$57,'Shareholding Pattern'!$T$57)*100,2),""),0)</f>
        <v>7.79</v>
      </c>
      <c r="U18" s="51"/>
      <c r="V18" s="318" t="str">
        <f>+_xlfn.IFERROR(IF(COUNT(U18),ROUND(SUM(U18)/SUM(K18)*100,2),""),0)</f>
        <v/>
      </c>
      <c r="W18" s="51"/>
      <c r="X18" s="318" t="str">
        <f>+_xlfn.IFERROR(IF(COUNT(W18),ROUND(SUM(W18)/SUM(K18)*100,2),""),0)</f>
        <v/>
      </c>
      <c r="Y18" s="51">
        <v>847500</v>
      </c>
      <c r="Z18" s="316"/>
      <c r="AA18" s="11"/>
      <c r="AB18" s="11"/>
      <c r="AC18" s="11">
        <f>IF(SUM(H18:Y18)&gt;0,1,0)</f>
        <v>1</v>
      </c>
    </row>
    <row r="19" spans="5:25" ht="16.5" customHeight="1" hidden="1">
      <c r="E19" s="222"/>
      <c r="F19" s="226"/>
      <c r="G19" s="226"/>
      <c r="H19" s="226"/>
      <c r="I19" s="226"/>
      <c r="J19" s="226"/>
      <c r="K19" s="226"/>
      <c r="L19" s="226"/>
      <c r="M19" s="226"/>
      <c r="N19" s="226"/>
      <c r="O19" s="226"/>
      <c r="P19" s="226"/>
      <c r="Q19" s="226"/>
      <c r="R19" s="226"/>
      <c r="S19" s="226"/>
      <c r="T19" s="226"/>
      <c r="U19" s="226"/>
      <c r="V19" s="226"/>
      <c r="W19" s="226"/>
      <c r="X19" s="226"/>
      <c r="Y19" s="227"/>
    </row>
    <row r="20" spans="5:25" ht="20.1" customHeight="1">
      <c r="E20" s="148"/>
      <c r="F20" s="71" t="s">
        <v>1002</v>
      </c>
      <c r="G20" s="71" t="s">
        <v>19</v>
      </c>
      <c r="H20" s="57">
        <f>+_xlfn.IFERROR(IF(COUNT(H14:H19),ROUND(SUM(H14:H19),0),""),"")</f>
        <v>4620244</v>
      </c>
      <c r="I20" s="57" t="str">
        <f>+_xlfn.IFERROR(IF(COUNT(I14:I19),ROUND(SUM(I14:I19),0),""),"")</f>
        <v/>
      </c>
      <c r="J20" s="57" t="str">
        <f>+_xlfn.IFERROR(IF(COUNT(J14:J19),ROUND(SUM(J14:J19),0),""),"")</f>
        <v/>
      </c>
      <c r="K20" s="57">
        <f>+_xlfn.IFERROR(IF(COUNT(K14:K19),ROUND(SUM(K14:K19),0),""),"")</f>
        <v>4620244</v>
      </c>
      <c r="L20" s="17">
        <f>+_xlfn.IFERROR(IF(COUNT(K20),ROUND(K20/'Shareholding Pattern'!$L$57*100,2),""),0)</f>
        <v>42.47</v>
      </c>
      <c r="M20" s="38">
        <f>+_xlfn.IFERROR(IF(COUNT(M14:M19),ROUND(SUM(M14:M19),0),""),"")</f>
        <v>4620244</v>
      </c>
      <c r="N20" s="38" t="str">
        <f>+_xlfn.IFERROR(IF(COUNT(N14:N19),ROUND(SUM(N14:N19),0),""),"")</f>
        <v/>
      </c>
      <c r="O20" s="38">
        <f>+_xlfn.IFERROR(IF(COUNT(O14:O19),ROUND(SUM(O14:O19),0),""),"")</f>
        <v>4620244</v>
      </c>
      <c r="P20" s="17">
        <f>+_xlfn.IFERROR(IF(COUNT(O20),ROUND(O20/('Shareholding Pattern'!$P$58)*100,2),""),0)</f>
        <v>42.47</v>
      </c>
      <c r="Q20" s="57" t="str">
        <f>+_xlfn.IFERROR(IF(COUNT(Q14:Q19),ROUND(SUM(Q14:Q19),0),""),"")</f>
        <v/>
      </c>
      <c r="R20" s="57" t="str">
        <f>+_xlfn.IFERROR(IF(COUNT(R14:R19),ROUND(SUM(R14:R19),0),""),"")</f>
        <v/>
      </c>
      <c r="S20" s="57" t="str">
        <f>+_xlfn.IFERROR(IF(COUNT(S14:S19),ROUND(SUM(S14:S19),0),""),"")</f>
        <v/>
      </c>
      <c r="T20" s="17">
        <f>+_xlfn.IFERROR(IF(COUNT(K20,S20),ROUND(SUM(S20,K20)/SUM('Shareholding Pattern'!$L$57,'Shareholding Pattern'!$T$57)*100,2),""),0)</f>
        <v>42.47</v>
      </c>
      <c r="U20" s="57" t="str">
        <f>+_xlfn.IFERROR(IF(COUNT(U14:U19),ROUND(SUM(U14:U19),0),""),"")</f>
        <v/>
      </c>
      <c r="V20" s="17" t="str">
        <f>+_xlfn.IFERROR(IF(COUNT(U20),ROUND(SUM(U20)/SUM(K20)*100,2),""),0)</f>
        <v/>
      </c>
      <c r="W20" s="57" t="str">
        <f>+_xlfn.IFERROR(IF(COUNT(W14:W19),ROUND(SUM(W14:W19),0),""),"")</f>
        <v/>
      </c>
      <c r="X20" s="17" t="str">
        <f>+_xlfn.IFERROR(IF(COUNT(W20),ROUND(SUM(W20)/SUM(K20)*100,2),""),0)</f>
        <v/>
      </c>
      <c r="Y20" s="57">
        <f>+_xlfn.IFERROR(IF(COUNT(Y14:Y19),ROUND(SUM(Y14:Y19),0),""),"")</f>
        <v>4620244</v>
      </c>
    </row>
  </sheetData>
  <sheetProtection password="F884" sheet="1" objects="1" scenarios="1"/>
  <mergeCells count="19">
    <mergeCell ref="Z9:Z11"/>
    <mergeCell ref="S9:S11"/>
    <mergeCell ref="T9:T11"/>
    <mergeCell ref="U9:V10"/>
    <mergeCell ref="W9:X10"/>
    <mergeCell ref="Y9:Y11"/>
    <mergeCell ref="R9:R11"/>
    <mergeCell ref="I9:I11"/>
    <mergeCell ref="M10:O10"/>
    <mergeCell ref="P10:P11"/>
    <mergeCell ref="J9:J11"/>
    <mergeCell ref="K9:K11"/>
    <mergeCell ref="L9:L11"/>
    <mergeCell ref="M9:P9"/>
    <mergeCell ref="E9:E11"/>
    <mergeCell ref="F9:F11"/>
    <mergeCell ref="G9:G11"/>
    <mergeCell ref="H9:H11"/>
    <mergeCell ref="Q9:Q11"/>
  </mergeCells>
  <dataValidations count="6">
    <dataValidation type="whole" operator="lessThanOrEqual" allowBlank="1" showInputMessage="1" showErrorMessage="1" sqref="W13 W15:W18">
      <formula1>H13</formula1>
    </dataValidation>
    <dataValidation type="whole" operator="lessThanOrEqual" allowBlank="1" showInputMessage="1" showErrorMessage="1" sqref="U13 U15:U18">
      <formula1>H13</formula1>
    </dataValidation>
    <dataValidation type="whole" operator="lessThanOrEqual" allowBlank="1" showInputMessage="1" showErrorMessage="1" sqref="Y13 Y15:Y18">
      <formula1>K13</formula1>
    </dataValidation>
    <dataValidation type="whole" operator="greaterThanOrEqual" allowBlank="1" showInputMessage="1" showErrorMessage="1" sqref="Q13:R13 H13:J13 N13 Q15:R18 H15:J18 N15:N18">
      <formula1>0</formula1>
    </dataValidation>
    <dataValidation type="textLength" operator="equal" allowBlank="1" showInputMessage="1" showErrorMessage="1" prompt="[A-Z][A-Z][A-Z][A-Z][A-Z][0-9][0-9][0-9][0-9][A-Z]&#10;&#10;In absence of PAN write : ZZZZZ9999Z" sqref="G13 G15:G18">
      <formula1>10</formula1>
    </dataValidation>
    <dataValidation operator="greaterThanOrEqual" allowBlank="1" showInputMessage="1" showErrorMessage="1" sqref="M13 M15:M18"/>
  </dataValidations>
  <hyperlinks>
    <hyperlink ref="G20" location="'Shareholding Pattern'!F14" display="Total"/>
    <hyperlink ref="F20" location="'Shareholding Pattern'!F14" display="Total"/>
  </hyperlinks>
  <printOptions/>
  <pageMargins left="0.7" right="0.7" top="0.75" bottom="0.75" header="0.3" footer="0.3"/>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3">
    <tabColor theme="7"/>
  </sheetPr>
  <dimension ref="E1:AD16"/>
  <sheetViews>
    <sheetView showGridLines="0" zoomScale="85" zoomScaleNormal="85" workbookViewId="0" topLeftCell="F7">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9" width="14.57421875" style="0" hidden="1"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4.28125" style="0" customWidth="1"/>
    <col min="28" max="28" width="4.421875" style="0" customWidth="1"/>
    <col min="29" max="16383" width="1.8515625" style="0" hidden="1" customWidth="1"/>
    <col min="16384" max="16384" width="3.8515625" style="0" hidden="1" customWidth="1"/>
  </cols>
  <sheetData>
    <row r="1" spans="9:30" ht="15" hidden="1">
      <c r="I1">
        <v>0</v>
      </c>
      <c r="AD1">
        <f>SUM(AC1:AC65531)</f>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9" spans="5:26"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37" t="s">
        <v>143</v>
      </c>
      <c r="T9" s="445" t="s">
        <v>107</v>
      </c>
      <c r="U9" s="445" t="s">
        <v>12</v>
      </c>
      <c r="V9" s="445"/>
      <c r="W9" s="445" t="s">
        <v>13</v>
      </c>
      <c r="X9" s="445"/>
      <c r="Y9" s="445" t="s">
        <v>14</v>
      </c>
      <c r="Z9" s="436" t="s">
        <v>1053</v>
      </c>
    </row>
    <row r="10" spans="5:26"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Y10" s="445"/>
      <c r="Z10" s="445"/>
    </row>
    <row r="11" spans="5:26" ht="78.75" customHeight="1">
      <c r="E11" s="458"/>
      <c r="F11" s="445"/>
      <c r="G11" s="445"/>
      <c r="H11" s="445"/>
      <c r="I11" s="445"/>
      <c r="J11" s="445"/>
      <c r="K11" s="445"/>
      <c r="L11" s="445"/>
      <c r="M11" s="35" t="s">
        <v>17</v>
      </c>
      <c r="N11" s="35" t="s">
        <v>18</v>
      </c>
      <c r="O11" s="35" t="s">
        <v>19</v>
      </c>
      <c r="P11" s="445"/>
      <c r="Q11" s="445"/>
      <c r="R11" s="458"/>
      <c r="S11" s="458"/>
      <c r="T11" s="445"/>
      <c r="U11" s="35" t="s">
        <v>20</v>
      </c>
      <c r="V11" s="45" t="s">
        <v>21</v>
      </c>
      <c r="W11" s="35" t="s">
        <v>20</v>
      </c>
      <c r="X11" s="35" t="s">
        <v>21</v>
      </c>
      <c r="Y11" s="445"/>
      <c r="Z11" s="445"/>
    </row>
    <row r="12" spans="5:26" s="336" customFormat="1" ht="19.5" customHeight="1">
      <c r="E12" s="9" t="s">
        <v>80</v>
      </c>
      <c r="F12" s="495" t="s">
        <v>29</v>
      </c>
      <c r="G12" s="496"/>
      <c r="H12" s="337"/>
      <c r="I12" s="337"/>
      <c r="J12" s="337"/>
      <c r="K12" s="337"/>
      <c r="L12" s="337"/>
      <c r="M12" s="337"/>
      <c r="N12" s="337"/>
      <c r="O12" s="337"/>
      <c r="P12" s="337"/>
      <c r="Q12" s="337"/>
      <c r="R12" s="337"/>
      <c r="S12" s="337"/>
      <c r="T12" s="337"/>
      <c r="U12" s="337"/>
      <c r="V12" s="337"/>
      <c r="W12" s="337"/>
      <c r="X12" s="337"/>
      <c r="Y12" s="337"/>
      <c r="Z12" s="338"/>
    </row>
    <row r="13" spans="5:30" s="344" customFormat="1" ht="18" customHeight="1" hidden="1">
      <c r="E13" s="345"/>
      <c r="F13" s="340"/>
      <c r="G13" s="341"/>
      <c r="H13" s="342"/>
      <c r="I13" s="343"/>
      <c r="J13" s="343"/>
      <c r="K13" s="346" t="str">
        <f>+_xlfn.IFERROR(IF(COUNT(H13:J13),ROUND(SUM(H13:J13),0),""),"")</f>
        <v/>
      </c>
      <c r="L13" s="347" t="str">
        <f>+_xlfn.IFERROR(IF(COUNT(K13),ROUND(K13/'Shareholding Pattern'!$L$57*100,2),""),0)</f>
        <v/>
      </c>
      <c r="M13" s="348" t="str">
        <f>IF(H13="","",H13)</f>
        <v/>
      </c>
      <c r="N13" s="349"/>
      <c r="O13" s="350" t="str">
        <f>+_xlfn.IFERROR(IF(COUNT(M13:N13),ROUND(SUM(M13,N13),2),""),"")</f>
        <v/>
      </c>
      <c r="P13" s="347" t="str">
        <f>+_xlfn.IFERROR(IF(COUNT(O13),ROUND(O13/('Shareholding Pattern'!$P$58)*100,2),""),0)</f>
        <v/>
      </c>
      <c r="Q13" s="343"/>
      <c r="R13" s="343"/>
      <c r="S13" s="351" t="str">
        <f>+_xlfn.IFERROR(IF(COUNT(Q13:R13),ROUND(SUM(Q13:R13),0),""),"")</f>
        <v/>
      </c>
      <c r="T13" s="347" t="str">
        <f>+_xlfn.IFERROR(IF(COUNT(K13,S13),ROUND(SUM(S13,K13)/SUM('Shareholding Pattern'!$L$57,'Shareholding Pattern'!$T$57)*100,2),""),0)</f>
        <v/>
      </c>
      <c r="U13" s="343"/>
      <c r="V13" s="347" t="str">
        <f>+_xlfn.IFERROR(IF(COUNT(U13),ROUND(SUM(U13)/SUM(K13)*100,2),""),0)</f>
        <v/>
      </c>
      <c r="W13" s="343"/>
      <c r="X13" s="347" t="str">
        <f>+_xlfn.IFERROR(IF(COUNT(W13),ROUND(SUM(W13)/SUM(K13)*100,2),""),0)</f>
        <v/>
      </c>
      <c r="Y13" s="342"/>
      <c r="Z13" s="352"/>
      <c r="AC13" s="344">
        <f>IF(SUM(H13:Y13)&gt;0,1,0)</f>
        <v>0</v>
      </c>
      <c r="AD13" s="344" t="str">
        <f>IF(COUNT(H15:$Y$14995)=0,"",SUM(AC1:AC65533))</f>
        <v/>
      </c>
    </row>
    <row r="14" spans="5:26" s="336" customFormat="1" ht="25.5" customHeight="1">
      <c r="E14" s="333"/>
      <c r="F14" s="334"/>
      <c r="G14" s="334"/>
      <c r="H14" s="334"/>
      <c r="I14" s="334"/>
      <c r="J14" s="334"/>
      <c r="K14" s="334"/>
      <c r="L14" s="334"/>
      <c r="M14" s="334"/>
      <c r="N14" s="334"/>
      <c r="O14" s="334"/>
      <c r="P14" s="334"/>
      <c r="Q14" s="334"/>
      <c r="R14" s="334"/>
      <c r="S14" s="334"/>
      <c r="T14" s="334"/>
      <c r="U14" s="334"/>
      <c r="V14" s="334"/>
      <c r="W14" s="334"/>
      <c r="X14" s="334"/>
      <c r="Y14" s="334"/>
      <c r="Z14" s="335"/>
    </row>
    <row r="15" spans="5:25" ht="24.95" customHeight="1" hidden="1">
      <c r="E15" s="14"/>
      <c r="F15" s="15"/>
      <c r="G15" s="15"/>
      <c r="H15" s="15"/>
      <c r="I15" s="223"/>
      <c r="J15" s="223"/>
      <c r="K15" s="223"/>
      <c r="L15" s="15"/>
      <c r="M15" s="15"/>
      <c r="N15" s="15"/>
      <c r="O15" s="15"/>
      <c r="P15" s="15"/>
      <c r="Q15" s="15"/>
      <c r="R15" s="15"/>
      <c r="S15" s="15"/>
      <c r="T15" s="15"/>
      <c r="U15" s="15"/>
      <c r="V15" s="15"/>
      <c r="W15" s="15"/>
      <c r="X15" s="15"/>
      <c r="Y15" s="224"/>
    </row>
    <row r="16" spans="5:25" ht="20.1" customHeight="1">
      <c r="E16" s="147"/>
      <c r="F16" s="71" t="s">
        <v>1002</v>
      </c>
      <c r="G16" s="71" t="s">
        <v>19</v>
      </c>
      <c r="H16" s="57" t="str">
        <f>+_xlfn.IFERROR(IF(COUNT(H14:H15),ROUND(SUM(H14:H15),0),""),"")</f>
        <v/>
      </c>
      <c r="I16" s="57" t="str">
        <f>+_xlfn.IFERROR(IF(COUNT(I14:I15),ROUND(SUM(I14:I15),0),""),"")</f>
        <v/>
      </c>
      <c r="J16" s="57" t="str">
        <f>+_xlfn.IFERROR(IF(COUNT(J14:J15),ROUND(SUM(J14:J15),0),""),"")</f>
        <v/>
      </c>
      <c r="K16" s="50" t="str">
        <f>+_xlfn.IFERROR(IF(COUNT(H16:J16),ROUND(SUM(H16:J16),0),""),"")</f>
        <v/>
      </c>
      <c r="L16" s="17" t="str">
        <f>+_xlfn.IFERROR(IF(COUNT(K16),ROUND(K16/'Shareholding Pattern'!$L$57*100,2),""),0)</f>
        <v/>
      </c>
      <c r="M16" s="38" t="str">
        <f>+_xlfn.IFERROR(IF(COUNT(M14:M15),ROUND(SUM(M14:M15),0),""),"")</f>
        <v/>
      </c>
      <c r="N16" s="38" t="str">
        <f>+_xlfn.IFERROR(IF(COUNT(N14:N15),ROUND(SUM(N14:N15),0),""),"")</f>
        <v/>
      </c>
      <c r="O16" s="55" t="str">
        <f>+_xlfn.IFERROR(IF(COUNT(M16:N16),ROUND(SUM(M16,N16),2),""),"")</f>
        <v/>
      </c>
      <c r="P16" s="17" t="str">
        <f>+_xlfn.IFERROR(IF(COUNT(O16),ROUND(O16/('Shareholding Pattern'!$P$58)*100,2),""),0)</f>
        <v/>
      </c>
      <c r="Q16" s="57" t="str">
        <f>+_xlfn.IFERROR(IF(COUNT(Q14:Q15),ROUND(SUM(Q14:Q15),0),""),"")</f>
        <v/>
      </c>
      <c r="R16" s="57" t="str">
        <f>+_xlfn.IFERROR(IF(COUNT(R14:R15),ROUND(SUM(R14:R15),0),""),"")</f>
        <v/>
      </c>
      <c r="S16" s="52" t="str">
        <f>+_xlfn.IFERROR(IF(COUNT(Q16:R16),ROUND(SUM(Q16:R16),0),""),"")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1" objects="1" scenarios="1"/>
  <mergeCells count="20">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4">
    <tabColor theme="7"/>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9" width="14.57421875" style="0" hidden="1"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4.28125" style="0" customWidth="1"/>
    <col min="28" max="28" width="4.140625" style="0" customWidth="1"/>
    <col min="29" max="16383" width="1.8515625" style="0" hidden="1" customWidth="1"/>
    <col min="16384" max="16384" width="5.140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ht="15" hidden="1"/>
    <row r="4" ht="15" hidden="1"/>
    <row r="5" ht="15" hidden="1"/>
    <row r="6" ht="15" hidden="1"/>
    <row r="7" ht="15">
      <c r="AR7" t="s">
        <v>927</v>
      </c>
    </row>
    <row r="8" ht="15">
      <c r="AR8" t="s">
        <v>928</v>
      </c>
    </row>
    <row r="9" spans="5:44" ht="29.25" customHeight="1">
      <c r="E9" s="456" t="s">
        <v>138</v>
      </c>
      <c r="F9" s="445" t="s">
        <v>137</v>
      </c>
      <c r="G9" s="445" t="s">
        <v>1</v>
      </c>
      <c r="H9" s="445" t="s">
        <v>3</v>
      </c>
      <c r="I9" s="445" t="s">
        <v>4</v>
      </c>
      <c r="J9" s="445" t="s">
        <v>5</v>
      </c>
      <c r="K9" s="445" t="s">
        <v>6</v>
      </c>
      <c r="L9" s="445" t="s">
        <v>7</v>
      </c>
      <c r="M9" s="445" t="s">
        <v>8</v>
      </c>
      <c r="N9" s="445"/>
      <c r="O9" s="445"/>
      <c r="P9" s="445"/>
      <c r="Q9" s="445" t="s">
        <v>9</v>
      </c>
      <c r="R9" s="456" t="s">
        <v>1064</v>
      </c>
      <c r="S9" s="456" t="s">
        <v>135</v>
      </c>
      <c r="T9" s="445" t="s">
        <v>107</v>
      </c>
      <c r="U9" s="445" t="s">
        <v>12</v>
      </c>
      <c r="V9" s="445"/>
      <c r="W9" s="445" t="s">
        <v>13</v>
      </c>
      <c r="X9" s="445"/>
      <c r="Y9" s="445" t="s">
        <v>14</v>
      </c>
      <c r="Z9" s="436" t="s">
        <v>1053</v>
      </c>
      <c r="AR9" t="s">
        <v>929</v>
      </c>
    </row>
    <row r="10" spans="5:44" ht="31.5" customHeight="1">
      <c r="E10" s="457"/>
      <c r="F10" s="445"/>
      <c r="G10" s="445"/>
      <c r="H10" s="445"/>
      <c r="I10" s="445"/>
      <c r="J10" s="445"/>
      <c r="K10" s="445"/>
      <c r="L10" s="445"/>
      <c r="M10" s="445" t="s">
        <v>15</v>
      </c>
      <c r="N10" s="445"/>
      <c r="O10" s="445"/>
      <c r="P10" s="445" t="s">
        <v>16</v>
      </c>
      <c r="Q10" s="445"/>
      <c r="R10" s="457"/>
      <c r="S10" s="457"/>
      <c r="T10" s="445"/>
      <c r="U10" s="445"/>
      <c r="V10" s="445"/>
      <c r="W10" s="445"/>
      <c r="X10" s="445"/>
      <c r="Y10" s="445"/>
      <c r="Z10" s="445"/>
      <c r="AR10" t="s">
        <v>930</v>
      </c>
    </row>
    <row r="11" spans="5:44" ht="78.75" customHeight="1">
      <c r="E11" s="458"/>
      <c r="F11" s="445"/>
      <c r="G11" s="445"/>
      <c r="H11" s="445"/>
      <c r="I11" s="445"/>
      <c r="J11" s="445"/>
      <c r="K11" s="445"/>
      <c r="L11" s="445"/>
      <c r="M11" s="44" t="s">
        <v>17</v>
      </c>
      <c r="N11" s="44" t="s">
        <v>18</v>
      </c>
      <c r="O11" s="44" t="s">
        <v>19</v>
      </c>
      <c r="P11" s="445"/>
      <c r="Q11" s="445"/>
      <c r="R11" s="458"/>
      <c r="S11" s="458"/>
      <c r="T11" s="445"/>
      <c r="U11" s="44" t="s">
        <v>20</v>
      </c>
      <c r="V11" s="44" t="s">
        <v>21</v>
      </c>
      <c r="W11" s="44" t="s">
        <v>20</v>
      </c>
      <c r="X11" s="44" t="s">
        <v>21</v>
      </c>
      <c r="Y11" s="445"/>
      <c r="Z11" s="445"/>
      <c r="AR11" t="s">
        <v>931</v>
      </c>
    </row>
    <row r="12" spans="5:44" ht="24.75"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21.75" customHeight="1" hidden="1">
      <c r="E13" s="221"/>
      <c r="F13" s="10"/>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5"/>
      <c r="AC13" s="11">
        <f>IF(SUM(H13:Y13)&gt;0,1,0)</f>
        <v>0</v>
      </c>
      <c r="AD13" s="11" t="str">
        <f>IF(COUNT(H15:$Y$14999)=0,"",SUM(AC1:AC65533))</f>
        <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224"/>
    </row>
    <row r="16" spans="5:25" ht="20.1" customHeight="1">
      <c r="E16" s="40"/>
      <c r="F16" s="71" t="s">
        <v>1002</v>
      </c>
      <c r="G16" s="71" t="s">
        <v>19</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1" objects="1" scenarios="1"/>
  <mergeCells count="19">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jayanthi</cp:lastModifiedBy>
  <cp:lastPrinted>2016-09-08T06:44:45Z</cp:lastPrinted>
  <dcterms:created xsi:type="dcterms:W3CDTF">2015-12-16T12:56:50Z</dcterms:created>
  <dcterms:modified xsi:type="dcterms:W3CDTF">2018-01-12T08:54:33Z</dcterms:modified>
  <cp:category/>
  <cp:version/>
  <cp:contentType/>
  <cp:contentStatus/>
</cp:coreProperties>
</file>